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Bengaluru RO\K R PAI\Bangalore RO\Premises related\Interior work Alpine &amp; Exim\Exim Bank\Final\Final HO Approved\"/>
    </mc:Choice>
  </mc:AlternateContent>
  <xr:revisionPtr revIDLastSave="0" documentId="13_ncr:1_{DA5A2D45-4954-4850-8438-2A5695C40A4F}" xr6:coauthVersionLast="47" xr6:coauthVersionMax="47" xr10:uidLastSave="{00000000-0000-0000-0000-000000000000}"/>
  <bookViews>
    <workbookView xWindow="-120" yWindow="-120" windowWidth="20730" windowHeight="11160" firstSheet="2" activeTab="10" xr2:uid="{01BE63FC-519B-4836-85E4-D65AB85F34BA}"/>
  </bookViews>
  <sheets>
    <sheet name="Abstract (3)" sheetId="6" state="hidden" r:id="rId1"/>
    <sheet name="Abstract (2)" sheetId="5" state="hidden" r:id="rId2"/>
    <sheet name="Abstract" sheetId="8" r:id="rId3"/>
    <sheet name="NON DSR ITEMS (3)" sheetId="11" state="hidden" r:id="rId4"/>
    <sheet name="DSR ITEMS" sheetId="2" r:id="rId5"/>
    <sheet name="NON DSR ITEMS (2)" sheetId="10" state="hidden" r:id="rId6"/>
    <sheet name="NON DSR ITEMS (5)" sheetId="13" state="hidden" r:id="rId7"/>
    <sheet name="NON DSR ITEMS (4)" sheetId="15" state="hidden" r:id="rId8"/>
    <sheet name="NON DSR ITEMS" sheetId="7" r:id="rId9"/>
    <sheet name="Detailed Measurement (3)" sheetId="9" state="hidden" r:id="rId10"/>
    <sheet name="Detailed Measurement" sheetId="1" r:id="rId11"/>
    <sheet name="RateAnalysis (2)" sheetId="14" state="hidden" r:id="rId12"/>
    <sheet name="RateAnalysis" sheetId="3" state="hidden" r:id="rId13"/>
    <sheet name="Detailed Measurement (2)" sheetId="4" state="hidden" r:id="rId14"/>
  </sheets>
  <definedNames>
    <definedName name="_xlnm.Print_Area" localSheetId="2">Abstract!$A$4:$D$11</definedName>
    <definedName name="_xlnm.Print_Area" localSheetId="10">'Detailed Measurement'!$A$1:$J$282</definedName>
    <definedName name="_xlnm.Print_Area" localSheetId="4">'DSR ITEMS'!$A$1:$G$32</definedName>
    <definedName name="_xlnm.Print_Area" localSheetId="5">'NON DSR ITEMS (2)'!$A$2:$E$15</definedName>
    <definedName name="_xlnm.Print_Area" localSheetId="3">'NON DSR ITEMS (3)'!$A$1:$G$50</definedName>
    <definedName name="_xlnm.Print_Titles" localSheetId="3">'NON DSR ITEMS (3)'!$1:$8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5" i="7" l="1"/>
  <c r="F54" i="7"/>
  <c r="F53" i="7"/>
  <c r="F50" i="7"/>
  <c r="F48" i="7"/>
  <c r="F47" i="7"/>
  <c r="F42" i="7"/>
  <c r="F41" i="7"/>
  <c r="F40" i="7"/>
  <c r="G33" i="1" l="1"/>
  <c r="D6" i="14" l="1"/>
  <c r="D7" i="14" s="1"/>
  <c r="F7" i="14" s="1"/>
  <c r="F13" i="14" s="1"/>
  <c r="F12" i="14"/>
  <c r="F11" i="14"/>
  <c r="F10" i="14"/>
  <c r="F9" i="14"/>
  <c r="F8" i="14"/>
  <c r="F19" i="2"/>
  <c r="F18" i="14" l="1"/>
  <c r="F16" i="14"/>
  <c r="F15" i="14"/>
  <c r="F19" i="14"/>
  <c r="H279" i="1"/>
  <c r="I279" i="1" s="1"/>
  <c r="F279" i="1"/>
  <c r="H143" i="1"/>
  <c r="F143" i="1"/>
  <c r="H142" i="1"/>
  <c r="F142" i="1"/>
  <c r="I142" i="1" s="1"/>
  <c r="H141" i="1"/>
  <c r="F141" i="1"/>
  <c r="I141" i="1" s="1"/>
  <c r="I143" i="1" l="1"/>
  <c r="F21" i="14"/>
  <c r="I144" i="1"/>
  <c r="F25" i="10"/>
  <c r="F22" i="14" l="1"/>
  <c r="F23" i="14" s="1"/>
  <c r="D9" i="2"/>
  <c r="F9" i="2" s="1"/>
  <c r="D11" i="2"/>
  <c r="F11" i="2" s="1"/>
  <c r="F26" i="10"/>
  <c r="F27" i="10" s="1"/>
  <c r="I228" i="1" l="1"/>
  <c r="I227" i="1"/>
  <c r="E221" i="1"/>
  <c r="I221" i="1" s="1"/>
  <c r="E219" i="1"/>
  <c r="I219" i="1" s="1"/>
  <c r="F216" i="1"/>
  <c r="E217" i="1" s="1"/>
  <c r="I217" i="1" s="1"/>
  <c r="E215" i="1"/>
  <c r="I215" i="1" s="1"/>
  <c r="F212" i="1"/>
  <c r="E213" i="1" s="1"/>
  <c r="I213" i="1" s="1"/>
  <c r="G93" i="1"/>
  <c r="F93" i="1"/>
  <c r="G92" i="1"/>
  <c r="F92" i="1"/>
  <c r="G91" i="1"/>
  <c r="F91" i="1"/>
  <c r="G90" i="1"/>
  <c r="F90" i="1"/>
  <c r="G89" i="1"/>
  <c r="F89"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4" i="1"/>
  <c r="F64" i="1"/>
  <c r="G63" i="1"/>
  <c r="F63" i="1"/>
  <c r="G62" i="1"/>
  <c r="F62" i="1"/>
  <c r="G61" i="1"/>
  <c r="F61" i="1"/>
  <c r="F60" i="1"/>
  <c r="I60" i="1" s="1"/>
  <c r="G59" i="1"/>
  <c r="F59" i="1"/>
  <c r="G58" i="1"/>
  <c r="F58" i="1"/>
  <c r="G57" i="1"/>
  <c r="F57" i="1"/>
  <c r="G56" i="1"/>
  <c r="F56" i="1"/>
  <c r="G55" i="1"/>
  <c r="F55" i="1"/>
  <c r="G54" i="1"/>
  <c r="F54" i="1"/>
  <c r="G53" i="1"/>
  <c r="F53" i="1"/>
  <c r="G52" i="1"/>
  <c r="F52" i="1"/>
  <c r="E268" i="9"/>
  <c r="I268" i="9" s="1"/>
  <c r="E266" i="9"/>
  <c r="I266" i="9" s="1"/>
  <c r="F263" i="9"/>
  <c r="E264" i="9" s="1"/>
  <c r="I264" i="9" s="1"/>
  <c r="E262" i="9"/>
  <c r="I262" i="9" s="1"/>
  <c r="F259" i="9"/>
  <c r="E260" i="9" s="1"/>
  <c r="I260" i="9" s="1"/>
  <c r="E255" i="9"/>
  <c r="I255" i="9" s="1"/>
  <c r="I254" i="9"/>
  <c r="E253" i="9"/>
  <c r="I253" i="9" s="1"/>
  <c r="I252" i="9"/>
  <c r="H251" i="9"/>
  <c r="E251" i="9"/>
  <c r="I250" i="9"/>
  <c r="F250" i="9"/>
  <c r="H249" i="9"/>
  <c r="E249" i="9"/>
  <c r="I248" i="9"/>
  <c r="H247" i="9"/>
  <c r="E247" i="9"/>
  <c r="F246" i="9"/>
  <c r="I246" i="9" s="1"/>
  <c r="I242" i="9"/>
  <c r="I241" i="9"/>
  <c r="H240" i="9"/>
  <c r="F240" i="9"/>
  <c r="H239" i="9"/>
  <c r="I239" i="9" s="1"/>
  <c r="H238" i="9"/>
  <c r="I238" i="9" s="1"/>
  <c r="F238" i="9"/>
  <c r="I235" i="9"/>
  <c r="I234" i="9"/>
  <c r="I230" i="9"/>
  <c r="I231" i="9" s="1"/>
  <c r="I226" i="9"/>
  <c r="I227" i="9" s="1"/>
  <c r="I223" i="9"/>
  <c r="I222" i="9"/>
  <c r="I218" i="9"/>
  <c r="I217" i="9"/>
  <c r="I213" i="9"/>
  <c r="I212" i="9"/>
  <c r="I211" i="9"/>
  <c r="I210" i="9"/>
  <c r="I214" i="9" s="1"/>
  <c r="I206" i="9"/>
  <c r="I207" i="9" s="1"/>
  <c r="I202" i="9"/>
  <c r="I203" i="9" s="1"/>
  <c r="I201" i="9"/>
  <c r="I197" i="9"/>
  <c r="I196" i="9"/>
  <c r="I192" i="9"/>
  <c r="I193" i="9" s="1"/>
  <c r="I188" i="9"/>
  <c r="I187" i="9"/>
  <c r="I182" i="9"/>
  <c r="I181" i="9"/>
  <c r="H176" i="9"/>
  <c r="F176" i="9"/>
  <c r="H175" i="9"/>
  <c r="F175" i="9"/>
  <c r="I175" i="9" s="1"/>
  <c r="H174" i="9"/>
  <c r="F174" i="9"/>
  <c r="I174" i="9" s="1"/>
  <c r="H173" i="9"/>
  <c r="I173" i="9" s="1"/>
  <c r="F173" i="9"/>
  <c r="H172" i="9"/>
  <c r="F172" i="9"/>
  <c r="H171" i="9"/>
  <c r="F171" i="9"/>
  <c r="H170" i="9"/>
  <c r="I170" i="9" s="1"/>
  <c r="F170" i="9"/>
  <c r="H169" i="9"/>
  <c r="I169" i="9" s="1"/>
  <c r="F169" i="9"/>
  <c r="H168" i="9"/>
  <c r="F168" i="9"/>
  <c r="I168" i="9" s="1"/>
  <c r="H167" i="9"/>
  <c r="F167" i="9"/>
  <c r="I167" i="9" s="1"/>
  <c r="H163" i="9"/>
  <c r="F163" i="9"/>
  <c r="I162" i="9"/>
  <c r="H162" i="9"/>
  <c r="F162" i="9"/>
  <c r="H161" i="9"/>
  <c r="I161" i="9" s="1"/>
  <c r="F161" i="9"/>
  <c r="H160" i="9"/>
  <c r="F160" i="9"/>
  <c r="I160" i="9" s="1"/>
  <c r="H159" i="9"/>
  <c r="F159" i="9"/>
  <c r="H158" i="9"/>
  <c r="F158" i="9"/>
  <c r="I158" i="9" s="1"/>
  <c r="H157" i="9"/>
  <c r="F157" i="9"/>
  <c r="H156" i="9"/>
  <c r="F156" i="9"/>
  <c r="H152" i="9"/>
  <c r="F152" i="9"/>
  <c r="H151" i="9"/>
  <c r="F151" i="9"/>
  <c r="I151" i="9" s="1"/>
  <c r="H150" i="9"/>
  <c r="F150" i="9"/>
  <c r="I150" i="9" s="1"/>
  <c r="H149" i="9"/>
  <c r="I149" i="9" s="1"/>
  <c r="F149" i="9"/>
  <c r="H145" i="9"/>
  <c r="I145" i="9" s="1"/>
  <c r="F145" i="9"/>
  <c r="H144" i="9"/>
  <c r="F144" i="9"/>
  <c r="H143" i="9"/>
  <c r="F143" i="9"/>
  <c r="I143" i="9" s="1"/>
  <c r="I142" i="9"/>
  <c r="H142" i="9"/>
  <c r="F142" i="9"/>
  <c r="H141" i="9"/>
  <c r="F141" i="9"/>
  <c r="H140" i="9"/>
  <c r="F140" i="9"/>
  <c r="I140" i="9" s="1"/>
  <c r="H139" i="9"/>
  <c r="F139" i="9"/>
  <c r="I138" i="9"/>
  <c r="H138" i="9"/>
  <c r="F138" i="9"/>
  <c r="H137" i="9"/>
  <c r="I137" i="9" s="1"/>
  <c r="F137" i="9"/>
  <c r="H136" i="9"/>
  <c r="F136" i="9"/>
  <c r="I136" i="9" s="1"/>
  <c r="H135" i="9"/>
  <c r="F135" i="9"/>
  <c r="H134" i="9"/>
  <c r="F134" i="9"/>
  <c r="I134" i="9" s="1"/>
  <c r="H133" i="9"/>
  <c r="F133" i="9"/>
  <c r="H132" i="9"/>
  <c r="F132" i="9"/>
  <c r="H131" i="9"/>
  <c r="F131" i="9"/>
  <c r="H130" i="9"/>
  <c r="F130" i="9"/>
  <c r="I130" i="9" s="1"/>
  <c r="H129" i="9"/>
  <c r="F129" i="9"/>
  <c r="H128" i="9"/>
  <c r="F128" i="9"/>
  <c r="H127" i="9"/>
  <c r="F127" i="9"/>
  <c r="H126" i="9"/>
  <c r="F126" i="9"/>
  <c r="I126" i="9" s="1"/>
  <c r="H125" i="9"/>
  <c r="I125" i="9" s="1"/>
  <c r="F125" i="9"/>
  <c r="H121" i="9"/>
  <c r="I121" i="9" s="1"/>
  <c r="F121" i="9"/>
  <c r="H120" i="9"/>
  <c r="F120" i="9"/>
  <c r="I120" i="9" s="1"/>
  <c r="H119" i="9"/>
  <c r="F119" i="9"/>
  <c r="I119" i="9" s="1"/>
  <c r="I118" i="9"/>
  <c r="H118" i="9"/>
  <c r="F118" i="9"/>
  <c r="H117" i="9"/>
  <c r="I117" i="9" s="1"/>
  <c r="F117" i="9"/>
  <c r="H116" i="9"/>
  <c r="F116" i="9"/>
  <c r="H115" i="9"/>
  <c r="F115" i="9"/>
  <c r="I115" i="9" s="1"/>
  <c r="I114" i="9"/>
  <c r="H114" i="9"/>
  <c r="F114" i="9"/>
  <c r="H113" i="9"/>
  <c r="F113" i="9"/>
  <c r="H112" i="9"/>
  <c r="F112" i="9"/>
  <c r="I112" i="9" s="1"/>
  <c r="H111" i="9"/>
  <c r="F111" i="9"/>
  <c r="I110" i="9"/>
  <c r="H110" i="9"/>
  <c r="F110" i="9"/>
  <c r="H109" i="9"/>
  <c r="I109" i="9" s="1"/>
  <c r="F109" i="9"/>
  <c r="H108" i="9"/>
  <c r="F108" i="9"/>
  <c r="I108" i="9" s="1"/>
  <c r="H107" i="9"/>
  <c r="F107" i="9"/>
  <c r="H106" i="9"/>
  <c r="F106" i="9"/>
  <c r="I106" i="9" s="1"/>
  <c r="H105" i="9"/>
  <c r="F105" i="9"/>
  <c r="G101" i="9"/>
  <c r="I101" i="9" s="1"/>
  <c r="F101" i="9"/>
  <c r="G100" i="9"/>
  <c r="F100" i="9"/>
  <c r="G99" i="9"/>
  <c r="F99" i="9"/>
  <c r="I99" i="9" s="1"/>
  <c r="G98" i="9"/>
  <c r="F98" i="9"/>
  <c r="I98" i="9" s="1"/>
  <c r="G97" i="9"/>
  <c r="I97" i="9" s="1"/>
  <c r="F97" i="9"/>
  <c r="G96" i="9"/>
  <c r="F96" i="9"/>
  <c r="G95" i="9"/>
  <c r="F95" i="9"/>
  <c r="G94" i="9"/>
  <c r="I94" i="9" s="1"/>
  <c r="F94" i="9"/>
  <c r="G93" i="9"/>
  <c r="I93" i="9" s="1"/>
  <c r="F93" i="9"/>
  <c r="G92" i="9"/>
  <c r="F92" i="9"/>
  <c r="I92" i="9" s="1"/>
  <c r="G91" i="9"/>
  <c r="F91" i="9"/>
  <c r="I91" i="9" s="1"/>
  <c r="I90" i="9"/>
  <c r="G90" i="9"/>
  <c r="F90" i="9"/>
  <c r="G89" i="9"/>
  <c r="F89" i="9"/>
  <c r="G88" i="9"/>
  <c r="F88" i="9"/>
  <c r="G87" i="9"/>
  <c r="F87" i="9"/>
  <c r="I87" i="9" s="1"/>
  <c r="I86" i="9"/>
  <c r="G86" i="9"/>
  <c r="F86" i="9"/>
  <c r="G85" i="9"/>
  <c r="F85" i="9"/>
  <c r="I85" i="9" s="1"/>
  <c r="G84" i="9"/>
  <c r="F84" i="9"/>
  <c r="I84" i="9" s="1"/>
  <c r="G83" i="9"/>
  <c r="F83" i="9"/>
  <c r="I81" i="9"/>
  <c r="G81" i="9"/>
  <c r="F81" i="9"/>
  <c r="G80" i="9"/>
  <c r="F80" i="9"/>
  <c r="G79" i="9"/>
  <c r="F79" i="9"/>
  <c r="I79" i="9" s="1"/>
  <c r="G78" i="9"/>
  <c r="F78" i="9"/>
  <c r="G77" i="9"/>
  <c r="F77" i="9"/>
  <c r="I77" i="9" s="1"/>
  <c r="G76" i="9"/>
  <c r="F76" i="9"/>
  <c r="G75" i="9"/>
  <c r="F75" i="9"/>
  <c r="G74" i="9"/>
  <c r="F74" i="9"/>
  <c r="G73" i="9"/>
  <c r="F73" i="9"/>
  <c r="I73" i="9" s="1"/>
  <c r="G72" i="9"/>
  <c r="F72" i="9"/>
  <c r="G71" i="9"/>
  <c r="F71" i="9"/>
  <c r="G70" i="9"/>
  <c r="F70" i="9"/>
  <c r="G69" i="9"/>
  <c r="F69" i="9"/>
  <c r="I69" i="9" s="1"/>
  <c r="F68" i="9"/>
  <c r="I68" i="9" s="1"/>
  <c r="G67" i="9"/>
  <c r="F67" i="9"/>
  <c r="G66" i="9"/>
  <c r="F66" i="9"/>
  <c r="I66" i="9" s="1"/>
  <c r="G65" i="9"/>
  <c r="F65" i="9"/>
  <c r="I65" i="9" s="1"/>
  <c r="G64" i="9"/>
  <c r="F64" i="9"/>
  <c r="G63" i="9"/>
  <c r="F63" i="9"/>
  <c r="G62" i="9"/>
  <c r="F62" i="9"/>
  <c r="I62" i="9" s="1"/>
  <c r="G61" i="9"/>
  <c r="F61" i="9"/>
  <c r="I61" i="9" s="1"/>
  <c r="G60" i="9"/>
  <c r="F60" i="9"/>
  <c r="G56" i="9"/>
  <c r="F56" i="9"/>
  <c r="G55" i="9"/>
  <c r="F55" i="9"/>
  <c r="G54" i="9"/>
  <c r="I54" i="9" s="1"/>
  <c r="F54" i="9"/>
  <c r="G53" i="9"/>
  <c r="F53" i="9"/>
  <c r="G52" i="9"/>
  <c r="F52" i="9"/>
  <c r="I52" i="9" s="1"/>
  <c r="G51" i="9"/>
  <c r="F51" i="9"/>
  <c r="I51" i="9" s="1"/>
  <c r="I50" i="9"/>
  <c r="G50" i="9"/>
  <c r="F50" i="9"/>
  <c r="G49" i="9"/>
  <c r="F49" i="9"/>
  <c r="I49" i="9" s="1"/>
  <c r="G48" i="9"/>
  <c r="F48" i="9"/>
  <c r="G47" i="9"/>
  <c r="F47" i="9"/>
  <c r="I47" i="9" s="1"/>
  <c r="G46" i="9"/>
  <c r="I46" i="9" s="1"/>
  <c r="F46" i="9"/>
  <c r="G45" i="9"/>
  <c r="F45" i="9"/>
  <c r="I45" i="9" s="1"/>
  <c r="G44" i="9"/>
  <c r="F44" i="9"/>
  <c r="I44" i="9" s="1"/>
  <c r="G43" i="9"/>
  <c r="F43" i="9"/>
  <c r="I42" i="9"/>
  <c r="G42" i="9"/>
  <c r="F42" i="9"/>
  <c r="G41" i="9"/>
  <c r="F41" i="9"/>
  <c r="G40" i="9"/>
  <c r="F40" i="9"/>
  <c r="I40" i="9" s="1"/>
  <c r="G39" i="9"/>
  <c r="F39" i="9"/>
  <c r="I39" i="9" s="1"/>
  <c r="G38" i="9"/>
  <c r="F38" i="9"/>
  <c r="I38" i="9" s="1"/>
  <c r="H34" i="9"/>
  <c r="F34" i="9"/>
  <c r="I34" i="9" s="1"/>
  <c r="H33" i="9"/>
  <c r="F33" i="9"/>
  <c r="I33" i="9" s="1"/>
  <c r="H32" i="9"/>
  <c r="F32" i="9"/>
  <c r="I32" i="9" s="1"/>
  <c r="H28" i="9"/>
  <c r="F28" i="9"/>
  <c r="H27" i="9"/>
  <c r="F27" i="9"/>
  <c r="I27" i="9" s="1"/>
  <c r="H26" i="9"/>
  <c r="I26" i="9" s="1"/>
  <c r="F26" i="9"/>
  <c r="G25" i="9"/>
  <c r="F25" i="9"/>
  <c r="I25" i="9" s="1"/>
  <c r="G24" i="9"/>
  <c r="F24" i="9"/>
  <c r="I24" i="9" s="1"/>
  <c r="G23" i="9"/>
  <c r="F23" i="9"/>
  <c r="I22" i="9"/>
  <c r="G22" i="9"/>
  <c r="F22" i="9"/>
  <c r="G21" i="9"/>
  <c r="F21" i="9"/>
  <c r="G20" i="9"/>
  <c r="F20" i="9"/>
  <c r="I20" i="9" s="1"/>
  <c r="G19" i="9"/>
  <c r="F19" i="9"/>
  <c r="I19" i="9" s="1"/>
  <c r="G18" i="9"/>
  <c r="F18" i="9"/>
  <c r="I18" i="9" s="1"/>
  <c r="G17" i="9"/>
  <c r="F17" i="9"/>
  <c r="I17" i="9" s="1"/>
  <c r="G16" i="9"/>
  <c r="F16" i="9"/>
  <c r="G15" i="9"/>
  <c r="F15" i="9"/>
  <c r="G14" i="9"/>
  <c r="F14" i="9"/>
  <c r="I14" i="9" s="1"/>
  <c r="G13" i="9"/>
  <c r="F13" i="9"/>
  <c r="I13" i="9" s="1"/>
  <c r="F12" i="9"/>
  <c r="I12" i="9" s="1"/>
  <c r="G11" i="9"/>
  <c r="F11" i="9"/>
  <c r="I11" i="9" s="1"/>
  <c r="G10" i="9"/>
  <c r="F10" i="9"/>
  <c r="G9" i="9"/>
  <c r="F9" i="9"/>
  <c r="G8" i="9"/>
  <c r="F8" i="9"/>
  <c r="G7" i="9"/>
  <c r="F7" i="9"/>
  <c r="I7" i="9" s="1"/>
  <c r="G6" i="9"/>
  <c r="F6" i="9"/>
  <c r="G5" i="9"/>
  <c r="F5" i="9"/>
  <c r="I5" i="9" s="1"/>
  <c r="G4" i="9"/>
  <c r="F4" i="9"/>
  <c r="I4" i="9" s="1"/>
  <c r="F17" i="2"/>
  <c r="I35" i="9" l="1"/>
  <c r="I56" i="9"/>
  <c r="I70" i="9"/>
  <c r="I89" i="9"/>
  <c r="I96" i="9"/>
  <c r="I113" i="9"/>
  <c r="I127" i="9"/>
  <c r="I146" i="9" s="1"/>
  <c r="I141" i="9"/>
  <c r="I172" i="9"/>
  <c r="I198" i="9"/>
  <c r="I129" i="9"/>
  <c r="I8" i="9"/>
  <c r="I15" i="9"/>
  <c r="I53" i="9"/>
  <c r="I57" i="9" s="1"/>
  <c r="I63" i="9"/>
  <c r="I102" i="9" s="1"/>
  <c r="I74" i="9"/>
  <c r="I100" i="9"/>
  <c r="I131" i="9"/>
  <c r="I152" i="9"/>
  <c r="I176" i="9"/>
  <c r="I60" i="9"/>
  <c r="I67" i="9"/>
  <c r="I71" i="9"/>
  <c r="I78" i="9"/>
  <c r="I107" i="9"/>
  <c r="I128" i="9"/>
  <c r="I135" i="9"/>
  <c r="I159" i="9"/>
  <c r="I251" i="9"/>
  <c r="I72" i="9"/>
  <c r="I9" i="9"/>
  <c r="I16" i="9"/>
  <c r="I23" i="9"/>
  <c r="I43" i="9"/>
  <c r="I64" i="9"/>
  <c r="I75" i="9"/>
  <c r="I83" i="9"/>
  <c r="I111" i="9"/>
  <c r="I122" i="9" s="1"/>
  <c r="I132" i="9"/>
  <c r="I139" i="9"/>
  <c r="I156" i="9"/>
  <c r="I163" i="9"/>
  <c r="I183" i="9"/>
  <c r="I247" i="9"/>
  <c r="I10" i="9"/>
  <c r="I21" i="9"/>
  <c r="I28" i="9"/>
  <c r="I41" i="9"/>
  <c r="I48" i="9"/>
  <c r="I55" i="9"/>
  <c r="I76" i="9"/>
  <c r="I80" i="9"/>
  <c r="I88" i="9"/>
  <c r="I95" i="9"/>
  <c r="I105" i="9"/>
  <c r="I116" i="9"/>
  <c r="I133" i="9"/>
  <c r="I144" i="9"/>
  <c r="I157" i="9"/>
  <c r="I164" i="9" s="1"/>
  <c r="I171" i="9"/>
  <c r="I189" i="9"/>
  <c r="I240" i="9"/>
  <c r="I243" i="9" s="1"/>
  <c r="I249" i="9"/>
  <c r="I6" i="9"/>
  <c r="I29" i="9" s="1"/>
  <c r="I62" i="1"/>
  <c r="I68" i="1"/>
  <c r="I70" i="1"/>
  <c r="I72" i="1"/>
  <c r="I75" i="1"/>
  <c r="I77" i="1"/>
  <c r="I79" i="1"/>
  <c r="I89" i="1"/>
  <c r="I91" i="1"/>
  <c r="I93" i="1"/>
  <c r="I222" i="1"/>
  <c r="D23" i="2" s="1"/>
  <c r="I55" i="1"/>
  <c r="I80" i="1"/>
  <c r="I92" i="1"/>
  <c r="I52" i="1"/>
  <c r="I83" i="1"/>
  <c r="I69" i="1"/>
  <c r="I73" i="1"/>
  <c r="I86" i="1"/>
  <c r="I90" i="1"/>
  <c r="I58" i="1"/>
  <c r="I66" i="1"/>
  <c r="I85" i="1"/>
  <c r="I87" i="1"/>
  <c r="I57" i="1"/>
  <c r="I59" i="1"/>
  <c r="I63" i="1"/>
  <c r="I76" i="1"/>
  <c r="I61" i="1"/>
  <c r="I78" i="1"/>
  <c r="I54" i="1"/>
  <c r="I56" i="1"/>
  <c r="I65" i="1"/>
  <c r="I67" i="1"/>
  <c r="I82" i="1"/>
  <c r="I84" i="1"/>
  <c r="I53" i="1"/>
  <c r="I64" i="1"/>
  <c r="I71" i="1"/>
  <c r="I81" i="1"/>
  <c r="I88" i="1"/>
  <c r="I177" i="9"/>
  <c r="I256" i="9"/>
  <c r="I269" i="9"/>
  <c r="I153" i="9"/>
  <c r="H148" i="1" l="1"/>
  <c r="H149" i="1"/>
  <c r="H150" i="1"/>
  <c r="H147" i="1"/>
  <c r="H135" i="1"/>
  <c r="H136" i="1"/>
  <c r="H137" i="1"/>
  <c r="H134" i="1"/>
  <c r="F137" i="1"/>
  <c r="F136" i="1"/>
  <c r="I136" i="1" s="1"/>
  <c r="F135" i="1"/>
  <c r="F134" i="1"/>
  <c r="E208" i="1"/>
  <c r="I208" i="1" s="1"/>
  <c r="E206" i="1"/>
  <c r="I206" i="1" s="1"/>
  <c r="F203" i="1"/>
  <c r="E204" i="1" s="1"/>
  <c r="I204" i="1" s="1"/>
  <c r="E202" i="1"/>
  <c r="I202" i="1" s="1"/>
  <c r="F199" i="1"/>
  <c r="E187" i="1"/>
  <c r="I187" i="1" s="1"/>
  <c r="E185" i="1"/>
  <c r="H183" i="1"/>
  <c r="H181" i="1"/>
  <c r="E181" i="1"/>
  <c r="H179" i="1"/>
  <c r="I186" i="1"/>
  <c r="I184" i="1"/>
  <c r="F182" i="1"/>
  <c r="I182" i="1" s="1"/>
  <c r="I180" i="1"/>
  <c r="F178" i="1"/>
  <c r="E179" i="1" s="1"/>
  <c r="H133" i="1"/>
  <c r="F133" i="1"/>
  <c r="H132" i="1"/>
  <c r="F132" i="1"/>
  <c r="H131" i="1"/>
  <c r="F131" i="1"/>
  <c r="H130" i="1"/>
  <c r="F130" i="1"/>
  <c r="H129" i="1"/>
  <c r="F129" i="1"/>
  <c r="H128" i="1"/>
  <c r="F128" i="1"/>
  <c r="H127" i="1"/>
  <c r="F127" i="1"/>
  <c r="H126" i="1"/>
  <c r="F126" i="1"/>
  <c r="H125" i="1"/>
  <c r="F125" i="1"/>
  <c r="H124" i="1"/>
  <c r="F124" i="1"/>
  <c r="H123" i="1"/>
  <c r="F123" i="1"/>
  <c r="H122" i="1"/>
  <c r="F122" i="1"/>
  <c r="H121" i="1"/>
  <c r="F121" i="1"/>
  <c r="H120" i="1"/>
  <c r="F120" i="1"/>
  <c r="H119" i="1"/>
  <c r="F119" i="1"/>
  <c r="H118" i="1"/>
  <c r="F118" i="1"/>
  <c r="H117" i="1"/>
  <c r="F117" i="1"/>
  <c r="H28" i="1"/>
  <c r="F28" i="1"/>
  <c r="H27" i="1"/>
  <c r="F27" i="1"/>
  <c r="H26" i="1"/>
  <c r="F26" i="1"/>
  <c r="E200" i="1" l="1"/>
  <c r="I200" i="1" s="1"/>
  <c r="I209" i="1" s="1"/>
  <c r="I135" i="1"/>
  <c r="I137" i="1"/>
  <c r="I134" i="1"/>
  <c r="I185" i="1"/>
  <c r="I120" i="1"/>
  <c r="I122" i="1"/>
  <c r="I124" i="1"/>
  <c r="I179" i="1"/>
  <c r="E183" i="1"/>
  <c r="I183" i="1" s="1"/>
  <c r="I27" i="1"/>
  <c r="I121" i="1"/>
  <c r="I181" i="1"/>
  <c r="I178" i="1"/>
  <c r="I128" i="1"/>
  <c r="I130" i="1"/>
  <c r="I132" i="1"/>
  <c r="I119" i="1"/>
  <c r="I129" i="1"/>
  <c r="I131" i="1"/>
  <c r="I133" i="1"/>
  <c r="I118" i="1"/>
  <c r="I123" i="1"/>
  <c r="I125" i="1"/>
  <c r="I127" i="1"/>
  <c r="I117" i="1"/>
  <c r="I126" i="1"/>
  <c r="I26" i="1"/>
  <c r="I28" i="1"/>
  <c r="I138" i="1" l="1"/>
  <c r="D21" i="2"/>
  <c r="F21" i="2" s="1"/>
  <c r="I188" i="1"/>
  <c r="D7" i="15" l="1"/>
  <c r="F7" i="15" s="1"/>
  <c r="D7" i="7"/>
  <c r="F7" i="7" s="1"/>
  <c r="D3" i="7"/>
  <c r="F3" i="7" s="1"/>
  <c r="D3" i="15"/>
  <c r="F3" i="15" s="1"/>
  <c r="G25" i="1"/>
  <c r="F25" i="1"/>
  <c r="G24" i="1"/>
  <c r="G22" i="1"/>
  <c r="G23" i="1"/>
  <c r="F23" i="1"/>
  <c r="F22" i="1"/>
  <c r="G21" i="1"/>
  <c r="F21" i="1"/>
  <c r="G20" i="1"/>
  <c r="F20" i="1"/>
  <c r="G19" i="1"/>
  <c r="F19" i="1"/>
  <c r="G18" i="1"/>
  <c r="F18" i="1"/>
  <c r="G17" i="1"/>
  <c r="F17" i="1"/>
  <c r="G16" i="1"/>
  <c r="F16" i="1"/>
  <c r="G10" i="1"/>
  <c r="F10" i="1"/>
  <c r="G9" i="1"/>
  <c r="F9" i="1"/>
  <c r="G8" i="1"/>
  <c r="F8" i="1"/>
  <c r="G7" i="1"/>
  <c r="F7" i="1"/>
  <c r="F12" i="1"/>
  <c r="G6" i="1"/>
  <c r="F6" i="1"/>
  <c r="G5" i="1"/>
  <c r="F5" i="1"/>
  <c r="G4" i="1"/>
  <c r="F4" i="1"/>
  <c r="F15" i="1"/>
  <c r="G15" i="1"/>
  <c r="G40" i="1"/>
  <c r="F40" i="1"/>
  <c r="F14" i="1"/>
  <c r="G14" i="1"/>
  <c r="G39" i="1"/>
  <c r="F39" i="1"/>
  <c r="G13" i="1"/>
  <c r="F13" i="1"/>
  <c r="F24" i="1"/>
  <c r="G11" i="1"/>
  <c r="F11" i="1"/>
  <c r="G50" i="1"/>
  <c r="F50" i="1"/>
  <c r="F49" i="1"/>
  <c r="G49" i="1"/>
  <c r="G48" i="1"/>
  <c r="F48" i="1"/>
  <c r="G47" i="1"/>
  <c r="F47" i="1"/>
  <c r="F46" i="1"/>
  <c r="G46" i="1"/>
  <c r="F45" i="1"/>
  <c r="G45" i="1"/>
  <c r="F44" i="1"/>
  <c r="G44" i="1"/>
  <c r="F43" i="1"/>
  <c r="G43" i="1"/>
  <c r="G42" i="1"/>
  <c r="F42" i="1"/>
  <c r="G41" i="1"/>
  <c r="F41" i="1"/>
  <c r="G38" i="1"/>
  <c r="F38" i="1"/>
  <c r="F35" i="1"/>
  <c r="G35" i="1"/>
  <c r="G37" i="1"/>
  <c r="F37" i="1"/>
  <c r="G36" i="1"/>
  <c r="F36" i="1"/>
  <c r="G34" i="1"/>
  <c r="F34" i="1"/>
  <c r="F33" i="1"/>
  <c r="G32" i="1"/>
  <c r="F32" i="1"/>
  <c r="I195" i="1"/>
  <c r="I247" i="1"/>
  <c r="I248" i="1" s="1"/>
  <c r="I119" i="4"/>
  <c r="H118" i="4"/>
  <c r="I118" i="4" s="1"/>
  <c r="F118" i="4"/>
  <c r="H117" i="4"/>
  <c r="I117" i="4" s="1"/>
  <c r="H116" i="4"/>
  <c r="F116" i="4"/>
  <c r="I116" i="4" s="1"/>
  <c r="I112" i="4"/>
  <c r="I113" i="4" s="1"/>
  <c r="I108" i="4"/>
  <c r="I109" i="4" s="1"/>
  <c r="I104" i="4"/>
  <c r="I105" i="4" s="1"/>
  <c r="I100" i="4"/>
  <c r="I101" i="4" s="1"/>
  <c r="I95" i="4"/>
  <c r="I96" i="4" s="1"/>
  <c r="I91" i="4"/>
  <c r="I90" i="4"/>
  <c r="I89" i="4"/>
  <c r="I88" i="4"/>
  <c r="I92" i="4" s="1"/>
  <c r="I84" i="4"/>
  <c r="I85" i="4" s="1"/>
  <c r="I80" i="4"/>
  <c r="I79" i="4"/>
  <c r="I81" i="4" s="1"/>
  <c r="I75" i="4"/>
  <c r="I74" i="4"/>
  <c r="I76" i="4" s="1"/>
  <c r="I70" i="4"/>
  <c r="I71" i="4" s="1"/>
  <c r="I67" i="4"/>
  <c r="I66" i="4"/>
  <c r="I65" i="4"/>
  <c r="I61" i="4"/>
  <c r="I60" i="4"/>
  <c r="I62" i="4" s="1"/>
  <c r="H56" i="4"/>
  <c r="F56" i="4"/>
  <c r="I56" i="4" s="1"/>
  <c r="H55" i="4"/>
  <c r="F55" i="4"/>
  <c r="I55" i="4" s="1"/>
  <c r="H54" i="4"/>
  <c r="F54" i="4"/>
  <c r="I54" i="4" s="1"/>
  <c r="H53" i="4"/>
  <c r="F53" i="4"/>
  <c r="I53" i="4" s="1"/>
  <c r="H52" i="4"/>
  <c r="F52" i="4"/>
  <c r="H51" i="4"/>
  <c r="F51" i="4"/>
  <c r="H50" i="4"/>
  <c r="F50" i="4"/>
  <c r="I50" i="4" s="1"/>
  <c r="H49" i="4"/>
  <c r="F49" i="4"/>
  <c r="I49" i="4" s="1"/>
  <c r="H48" i="4"/>
  <c r="F48" i="4"/>
  <c r="I48" i="4" s="1"/>
  <c r="H47" i="4"/>
  <c r="F47" i="4"/>
  <c r="H43" i="4"/>
  <c r="F43" i="4"/>
  <c r="I43" i="4" s="1"/>
  <c r="H42" i="4"/>
  <c r="F42" i="4"/>
  <c r="I42" i="4" s="1"/>
  <c r="H41" i="4"/>
  <c r="F41" i="4"/>
  <c r="I41" i="4" s="1"/>
  <c r="H40" i="4"/>
  <c r="F40" i="4"/>
  <c r="I40" i="4" s="1"/>
  <c r="H39" i="4"/>
  <c r="F39" i="4"/>
  <c r="H38" i="4"/>
  <c r="F38" i="4"/>
  <c r="I37" i="4"/>
  <c r="H37" i="4"/>
  <c r="F37" i="4"/>
  <c r="H36" i="4"/>
  <c r="F36" i="4"/>
  <c r="I36" i="4" s="1"/>
  <c r="H32" i="4"/>
  <c r="F32" i="4"/>
  <c r="I32" i="4" s="1"/>
  <c r="H31" i="4"/>
  <c r="F31" i="4"/>
  <c r="I31" i="4" s="1"/>
  <c r="H30" i="4"/>
  <c r="F30" i="4"/>
  <c r="I30" i="4" s="1"/>
  <c r="H29" i="4"/>
  <c r="F29" i="4"/>
  <c r="I29" i="4" s="1"/>
  <c r="H25" i="4"/>
  <c r="F25" i="4"/>
  <c r="I25" i="4" s="1"/>
  <c r="H24" i="4"/>
  <c r="F24" i="4"/>
  <c r="I24" i="4" s="1"/>
  <c r="H23" i="4"/>
  <c r="F23" i="4"/>
  <c r="I23" i="4" s="1"/>
  <c r="H22" i="4"/>
  <c r="F22" i="4"/>
  <c r="I22" i="4" s="1"/>
  <c r="H21" i="4"/>
  <c r="F21" i="4"/>
  <c r="I21" i="4" s="1"/>
  <c r="H20" i="4"/>
  <c r="F20" i="4"/>
  <c r="H19" i="4"/>
  <c r="F19" i="4"/>
  <c r="H18" i="4"/>
  <c r="F18" i="4"/>
  <c r="I17" i="4"/>
  <c r="H17" i="4"/>
  <c r="F17" i="4"/>
  <c r="H16" i="4"/>
  <c r="F16" i="4"/>
  <c r="H15" i="4"/>
  <c r="F15" i="4"/>
  <c r="I15" i="4" s="1"/>
  <c r="H14" i="4"/>
  <c r="F14" i="4"/>
  <c r="I14" i="4" s="1"/>
  <c r="H13" i="4"/>
  <c r="F13" i="4"/>
  <c r="I13" i="4" s="1"/>
  <c r="H12" i="4"/>
  <c r="F12" i="4"/>
  <c r="H11" i="4"/>
  <c r="F11" i="4"/>
  <c r="H10" i="4"/>
  <c r="F10" i="4"/>
  <c r="H9" i="4"/>
  <c r="F9" i="4"/>
  <c r="I9" i="4" s="1"/>
  <c r="G5" i="4"/>
  <c r="F5" i="4"/>
  <c r="I5" i="4" s="1"/>
  <c r="G4" i="4"/>
  <c r="F4" i="4"/>
  <c r="I11" i="4" l="1"/>
  <c r="I18" i="4"/>
  <c r="I38" i="4"/>
  <c r="I52" i="4"/>
  <c r="D17" i="15"/>
  <c r="F17" i="15" s="1"/>
  <c r="D9" i="13"/>
  <c r="F9" i="13" s="1"/>
  <c r="I12" i="4"/>
  <c r="I19" i="4"/>
  <c r="I39" i="4"/>
  <c r="I44" i="4" s="1"/>
  <c r="I16" i="4"/>
  <c r="I20" i="4"/>
  <c r="I47" i="4"/>
  <c r="I4" i="4"/>
  <c r="I6" i="4" s="1"/>
  <c r="I10" i="4"/>
  <c r="I26" i="4" s="1"/>
  <c r="I51" i="4"/>
  <c r="D17" i="7"/>
  <c r="F17" i="7" s="1"/>
  <c r="C22" i="11"/>
  <c r="G22" i="11" s="1"/>
  <c r="D9" i="10"/>
  <c r="D5" i="6"/>
  <c r="F5" i="6" s="1"/>
  <c r="D5" i="5"/>
  <c r="F5" i="5" s="1"/>
  <c r="D9" i="6"/>
  <c r="F9" i="6" s="1"/>
  <c r="D9" i="5"/>
  <c r="F9" i="5" s="1"/>
  <c r="I10" i="1"/>
  <c r="I8" i="1"/>
  <c r="I7" i="1"/>
  <c r="I15" i="1"/>
  <c r="I39" i="1"/>
  <c r="I40" i="1"/>
  <c r="I5" i="1"/>
  <c r="I12" i="1"/>
  <c r="I6" i="1"/>
  <c r="I11" i="1"/>
  <c r="I20" i="1"/>
  <c r="I18" i="1"/>
  <c r="I22" i="1"/>
  <c r="I4" i="1"/>
  <c r="I19" i="1"/>
  <c r="I21" i="1"/>
  <c r="I23" i="1"/>
  <c r="I25" i="1"/>
  <c r="I14" i="1"/>
  <c r="I49" i="1"/>
  <c r="I16" i="1"/>
  <c r="I48" i="1"/>
  <c r="I50" i="1"/>
  <c r="I9" i="1"/>
  <c r="I17" i="1"/>
  <c r="I24" i="1"/>
  <c r="I13" i="1"/>
  <c r="I45" i="1"/>
  <c r="I46" i="1"/>
  <c r="I47" i="1"/>
  <c r="I44" i="1"/>
  <c r="I43" i="1"/>
  <c r="I41" i="1"/>
  <c r="I42" i="1"/>
  <c r="I35" i="1"/>
  <c r="I38" i="1"/>
  <c r="I37" i="1"/>
  <c r="I36" i="1"/>
  <c r="I34" i="1"/>
  <c r="I33" i="4"/>
  <c r="I120" i="4"/>
  <c r="I57" i="4" l="1"/>
  <c r="I29" i="1"/>
  <c r="D3" i="2" s="1"/>
  <c r="F3" i="2" s="1"/>
  <c r="D29" i="6"/>
  <c r="F29" i="6" s="1"/>
  <c r="D29" i="5"/>
  <c r="F29" i="5" s="1"/>
  <c r="H161" i="1"/>
  <c r="F161" i="1"/>
  <c r="H160" i="1"/>
  <c r="F160" i="1"/>
  <c r="H159" i="1"/>
  <c r="F159" i="1"/>
  <c r="H158" i="1"/>
  <c r="F158" i="1"/>
  <c r="H157" i="1"/>
  <c r="F157" i="1"/>
  <c r="H156" i="1"/>
  <c r="F156" i="1"/>
  <c r="H155" i="1"/>
  <c r="F155" i="1"/>
  <c r="H174" i="1"/>
  <c r="F174" i="1"/>
  <c r="H173" i="1"/>
  <c r="F173" i="1"/>
  <c r="H172" i="1"/>
  <c r="F172" i="1"/>
  <c r="H171" i="1"/>
  <c r="F171" i="1"/>
  <c r="H170" i="1"/>
  <c r="F170" i="1"/>
  <c r="H169" i="1"/>
  <c r="F169" i="1"/>
  <c r="H168" i="1"/>
  <c r="F168" i="1"/>
  <c r="H167" i="1"/>
  <c r="F167" i="1"/>
  <c r="H166" i="1"/>
  <c r="F166" i="1"/>
  <c r="F165" i="1"/>
  <c r="D6" i="3"/>
  <c r="D7" i="3"/>
  <c r="F12" i="3"/>
  <c r="F11" i="3"/>
  <c r="F10" i="3"/>
  <c r="F9" i="3"/>
  <c r="F8" i="3"/>
  <c r="D3" i="6" l="1"/>
  <c r="F3" i="6" s="1"/>
  <c r="D3" i="5"/>
  <c r="F3" i="5" s="1"/>
  <c r="I161" i="1"/>
  <c r="I155" i="1"/>
  <c r="I156" i="1"/>
  <c r="I158" i="1"/>
  <c r="I160" i="1"/>
  <c r="I167" i="1"/>
  <c r="I157" i="1"/>
  <c r="I159" i="1"/>
  <c r="I166" i="1"/>
  <c r="I168" i="1"/>
  <c r="I170" i="1"/>
  <c r="I171" i="1"/>
  <c r="I173" i="1"/>
  <c r="I172" i="1"/>
  <c r="I174" i="1"/>
  <c r="I169" i="1"/>
  <c r="F7" i="3"/>
  <c r="F13" i="3" s="1"/>
  <c r="F18" i="3" l="1"/>
  <c r="F16" i="3"/>
  <c r="F15" i="3"/>
  <c r="F19" i="3" l="1"/>
  <c r="F21" i="3" l="1"/>
  <c r="F22" i="3" s="1"/>
  <c r="F23" i="3" s="1"/>
  <c r="H165" i="1" l="1"/>
  <c r="I165" i="1" s="1"/>
  <c r="I175" i="1" s="1"/>
  <c r="D15" i="2" s="1"/>
  <c r="I194" i="1"/>
  <c r="F193" i="1"/>
  <c r="H193" i="1"/>
  <c r="H192" i="1"/>
  <c r="I192" i="1" s="1"/>
  <c r="H191" i="1"/>
  <c r="F191" i="1"/>
  <c r="H154" i="1"/>
  <c r="F154" i="1"/>
  <c r="I275" i="1"/>
  <c r="I258" i="1"/>
  <c r="I259" i="1" s="1"/>
  <c r="I271" i="1"/>
  <c r="I272" i="1" s="1"/>
  <c r="I267" i="1"/>
  <c r="I263" i="1"/>
  <c r="I264" i="1" s="1"/>
  <c r="I229" i="1"/>
  <c r="I226" i="1"/>
  <c r="I254" i="1"/>
  <c r="I253" i="1"/>
  <c r="I252" i="1"/>
  <c r="I251" i="1"/>
  <c r="D26" i="15" l="1"/>
  <c r="F26" i="15" s="1"/>
  <c r="D18" i="13"/>
  <c r="F18" i="13" s="1"/>
  <c r="D23" i="15"/>
  <c r="F23" i="15" s="1"/>
  <c r="D15" i="13"/>
  <c r="F15" i="13" s="1"/>
  <c r="D30" i="15"/>
  <c r="F30" i="15" s="1"/>
  <c r="D22" i="13"/>
  <c r="F22" i="13" s="1"/>
  <c r="D30" i="7"/>
  <c r="F30" i="7" s="1"/>
  <c r="C28" i="11"/>
  <c r="G28" i="11" s="1"/>
  <c r="D22" i="10"/>
  <c r="D23" i="7"/>
  <c r="F23" i="7" s="1"/>
  <c r="C25" i="11"/>
  <c r="G25" i="11" s="1"/>
  <c r="D15" i="10"/>
  <c r="D26" i="7"/>
  <c r="F26" i="7" s="1"/>
  <c r="C26" i="11"/>
  <c r="G26" i="11" s="1"/>
  <c r="D18" i="10"/>
  <c r="I230" i="1"/>
  <c r="D19" i="6" s="1"/>
  <c r="F19" i="6" s="1"/>
  <c r="I255" i="1"/>
  <c r="D40" i="6"/>
  <c r="F40" i="6" s="1"/>
  <c r="D40" i="5"/>
  <c r="F40" i="5" s="1"/>
  <c r="D36" i="6"/>
  <c r="F36" i="6" s="1"/>
  <c r="D36" i="5"/>
  <c r="F36" i="5" s="1"/>
  <c r="I276" i="1"/>
  <c r="D17" i="5"/>
  <c r="F17" i="5" s="1"/>
  <c r="D17" i="6"/>
  <c r="F17" i="6" s="1"/>
  <c r="I268" i="1"/>
  <c r="I191" i="1"/>
  <c r="I193" i="1"/>
  <c r="I233" i="1"/>
  <c r="I234" i="1" s="1"/>
  <c r="I237" i="1"/>
  <c r="I238" i="1"/>
  <c r="I243" i="1"/>
  <c r="I242" i="1"/>
  <c r="D32" i="15" l="1"/>
  <c r="F32" i="15" s="1"/>
  <c r="D24" i="13"/>
  <c r="F24" i="13" s="1"/>
  <c r="D11" i="15"/>
  <c r="F11" i="15" s="1"/>
  <c r="D3" i="13"/>
  <c r="F3" i="13" s="1"/>
  <c r="D28" i="15"/>
  <c r="F28" i="15" s="1"/>
  <c r="D20" i="13"/>
  <c r="F20" i="13" s="1"/>
  <c r="D21" i="15"/>
  <c r="F21" i="15" s="1"/>
  <c r="D13" i="13"/>
  <c r="F13" i="13" s="1"/>
  <c r="D19" i="15"/>
  <c r="F19" i="15" s="1"/>
  <c r="D11" i="13"/>
  <c r="F11" i="13" s="1"/>
  <c r="D32" i="7"/>
  <c r="F32" i="7" s="1"/>
  <c r="C29" i="11"/>
  <c r="G29" i="11" s="1"/>
  <c r="D24" i="10"/>
  <c r="D28" i="7"/>
  <c r="F28" i="7" s="1"/>
  <c r="C27" i="11"/>
  <c r="G27" i="11" s="1"/>
  <c r="D20" i="10"/>
  <c r="D11" i="7"/>
  <c r="F11" i="7" s="1"/>
  <c r="C19" i="11"/>
  <c r="G19" i="11" s="1"/>
  <c r="D3" i="10"/>
  <c r="D19" i="7"/>
  <c r="F19" i="7" s="1"/>
  <c r="C23" i="11"/>
  <c r="G23" i="11" s="1"/>
  <c r="D11" i="10"/>
  <c r="C24" i="11"/>
  <c r="G24" i="11" s="1"/>
  <c r="D13" i="10"/>
  <c r="D21" i="7"/>
  <c r="F21" i="7" s="1"/>
  <c r="D19" i="5"/>
  <c r="F19" i="5" s="1"/>
  <c r="I244" i="1"/>
  <c r="I239" i="1"/>
  <c r="D21" i="6"/>
  <c r="F21" i="6" s="1"/>
  <c r="D21" i="5"/>
  <c r="F21" i="5" s="1"/>
  <c r="D38" i="5"/>
  <c r="F38" i="5" s="1"/>
  <c r="D38" i="6"/>
  <c r="F38" i="6" s="1"/>
  <c r="D31" i="5"/>
  <c r="F31" i="5" s="1"/>
  <c r="D31" i="6"/>
  <c r="F31" i="6" s="1"/>
  <c r="I196" i="1"/>
  <c r="D33" i="5"/>
  <c r="F33" i="5" s="1"/>
  <c r="D33" i="6"/>
  <c r="F33" i="6" s="1"/>
  <c r="D42" i="5"/>
  <c r="F42" i="5" s="1"/>
  <c r="D42" i="6"/>
  <c r="F42" i="6" s="1"/>
  <c r="D13" i="15" l="1"/>
  <c r="F13" i="15" s="1"/>
  <c r="D5" i="13"/>
  <c r="F5" i="13" s="1"/>
  <c r="F25" i="13" s="1"/>
  <c r="F26" i="13" s="1"/>
  <c r="F27" i="13" s="1"/>
  <c r="F23" i="2"/>
  <c r="D9" i="15"/>
  <c r="F9" i="15" s="1"/>
  <c r="D9" i="7"/>
  <c r="F9" i="7" s="1"/>
  <c r="D15" i="15"/>
  <c r="F15" i="15" s="1"/>
  <c r="D7" i="13"/>
  <c r="F7" i="13" s="1"/>
  <c r="D13" i="7"/>
  <c r="F13" i="7" s="1"/>
  <c r="C20" i="11"/>
  <c r="G20" i="11" s="1"/>
  <c r="D5" i="10"/>
  <c r="D15" i="7"/>
  <c r="F15" i="7" s="1"/>
  <c r="C21" i="11"/>
  <c r="G21" i="11" s="1"/>
  <c r="D7" i="10"/>
  <c r="D27" i="6"/>
  <c r="F27" i="6" s="1"/>
  <c r="D27" i="5"/>
  <c r="F27" i="5" s="1"/>
  <c r="D25" i="5"/>
  <c r="F25" i="5" s="1"/>
  <c r="D25" i="6"/>
  <c r="F25" i="6" s="1"/>
  <c r="D23" i="6"/>
  <c r="F23" i="6" s="1"/>
  <c r="D23" i="5"/>
  <c r="F23" i="5" s="1"/>
  <c r="D44" i="6"/>
  <c r="F44" i="6" s="1"/>
  <c r="D44" i="5"/>
  <c r="F44" i="5" s="1"/>
  <c r="I154" i="1"/>
  <c r="I162" i="1" s="1"/>
  <c r="H98" i="1"/>
  <c r="H99" i="1"/>
  <c r="H100" i="1"/>
  <c r="H101" i="1"/>
  <c r="H102" i="1"/>
  <c r="H103" i="1"/>
  <c r="H104" i="1"/>
  <c r="H105" i="1"/>
  <c r="H106" i="1"/>
  <c r="H107" i="1"/>
  <c r="H108" i="1"/>
  <c r="H109" i="1"/>
  <c r="H110" i="1"/>
  <c r="H111" i="1"/>
  <c r="H112" i="1"/>
  <c r="H113" i="1"/>
  <c r="H97" i="1"/>
  <c r="D5" i="7" l="1"/>
  <c r="F5" i="7" s="1"/>
  <c r="F56" i="7" s="1"/>
  <c r="D5" i="15"/>
  <c r="F5" i="15" s="1"/>
  <c r="F61" i="15" s="1"/>
  <c r="F62" i="15" s="1"/>
  <c r="F63" i="15" s="1"/>
  <c r="G30" i="11"/>
  <c r="G32" i="11" s="1"/>
  <c r="F15" i="2"/>
  <c r="F150" i="1"/>
  <c r="I150" i="1" s="1"/>
  <c r="F149" i="1"/>
  <c r="I149" i="1" s="1"/>
  <c r="F148" i="1"/>
  <c r="I148" i="1" s="1"/>
  <c r="F147" i="1"/>
  <c r="F98" i="1"/>
  <c r="I98" i="1" s="1"/>
  <c r="F97" i="1"/>
  <c r="I97" i="1" s="1"/>
  <c r="F113" i="1"/>
  <c r="F112" i="1"/>
  <c r="I112" i="1" s="1"/>
  <c r="F111" i="1"/>
  <c r="I111" i="1" s="1"/>
  <c r="F110" i="1"/>
  <c r="I110" i="1" s="1"/>
  <c r="F108" i="1"/>
  <c r="I108" i="1" s="1"/>
  <c r="F109" i="1"/>
  <c r="I109" i="1" s="1"/>
  <c r="F107" i="1"/>
  <c r="I107" i="1" s="1"/>
  <c r="F106" i="1"/>
  <c r="I106" i="1" s="1"/>
  <c r="F105" i="1"/>
  <c r="F102" i="1"/>
  <c r="I102" i="1" s="1"/>
  <c r="F104" i="1"/>
  <c r="I104" i="1" s="1"/>
  <c r="F103" i="1"/>
  <c r="I103" i="1" s="1"/>
  <c r="F101" i="1"/>
  <c r="F99" i="1"/>
  <c r="I99" i="1" s="1"/>
  <c r="F100" i="1"/>
  <c r="I100" i="1" s="1"/>
  <c r="G33" i="11" l="1"/>
  <c r="G34" i="11" s="1"/>
  <c r="D15" i="6"/>
  <c r="F15" i="6" s="1"/>
  <c r="D15" i="5"/>
  <c r="F15" i="5" s="1"/>
  <c r="I32" i="1"/>
  <c r="I147" i="1"/>
  <c r="I151" i="1" s="1"/>
  <c r="I105" i="1"/>
  <c r="I113" i="1"/>
  <c r="I101" i="1"/>
  <c r="I114" i="1" s="1"/>
  <c r="I33" i="1"/>
  <c r="I94" i="1" l="1"/>
  <c r="D7" i="2"/>
  <c r="D13" i="6"/>
  <c r="F13" i="6" s="1"/>
  <c r="D13" i="5"/>
  <c r="F13" i="5" s="1"/>
  <c r="D13" i="2"/>
  <c r="D5" i="2" l="1"/>
  <c r="F280" i="1"/>
  <c r="I280" i="1" s="1"/>
  <c r="I281" i="1" s="1"/>
  <c r="D25" i="2" s="1"/>
  <c r="F25" i="2" s="1"/>
  <c r="D11" i="6"/>
  <c r="F11" i="6" s="1"/>
  <c r="D7" i="5"/>
  <c r="F7" i="5" s="1"/>
  <c r="F45" i="5" s="1"/>
  <c r="F46" i="5" s="1"/>
  <c r="F47" i="5" s="1"/>
  <c r="D11" i="5"/>
  <c r="F11" i="5" s="1"/>
  <c r="D7" i="6"/>
  <c r="F7" i="6" s="1"/>
  <c r="F45" i="6" s="1"/>
  <c r="F46" i="6" s="1"/>
  <c r="F47" i="6" s="1"/>
  <c r="F5" i="2"/>
  <c r="F13" i="2"/>
  <c r="F7" i="2"/>
  <c r="F27" i="2" l="1"/>
  <c r="F28" i="2" s="1"/>
  <c r="F29" i="2" s="1"/>
  <c r="C7" i="8" s="1"/>
  <c r="F57" i="7" l="1"/>
  <c r="F58" i="7" s="1"/>
  <c r="C8" i="8" s="1"/>
  <c r="C9" i="8" s="1"/>
</calcChain>
</file>

<file path=xl/sharedStrings.xml><?xml version="1.0" encoding="utf-8"?>
<sst xmlns="http://schemas.openxmlformats.org/spreadsheetml/2006/main" count="1677" uniqueCount="242">
  <si>
    <t>NAME OF WORK - Proposed Interior Finishing Works For Small Industries Development Bank Of India</t>
  </si>
  <si>
    <t>S.No</t>
  </si>
  <si>
    <t>Description</t>
  </si>
  <si>
    <t>Unit</t>
  </si>
  <si>
    <t>Nos</t>
  </si>
  <si>
    <t>Length</t>
  </si>
  <si>
    <t>Width</t>
  </si>
  <si>
    <t>Height</t>
  </si>
  <si>
    <t>Qty</t>
  </si>
  <si>
    <t>Remarks</t>
  </si>
  <si>
    <t>Total Quantity</t>
  </si>
  <si>
    <t>IT Office</t>
  </si>
  <si>
    <t>Passage</t>
  </si>
  <si>
    <t>sqm</t>
  </si>
  <si>
    <t>Data centre</t>
  </si>
  <si>
    <t>Server room</t>
  </si>
  <si>
    <t>DGM Room</t>
  </si>
  <si>
    <t>AGM Room</t>
  </si>
  <si>
    <t>Sr Executive cabin</t>
  </si>
  <si>
    <t>GM Room</t>
  </si>
  <si>
    <t>pantry</t>
  </si>
  <si>
    <t>BMO</t>
  </si>
  <si>
    <t>Common Meeting Room</t>
  </si>
  <si>
    <t>Sr Executive cabin &amp; DGM</t>
  </si>
  <si>
    <t>BMO &amp; Meeting Room</t>
  </si>
  <si>
    <t xml:space="preserve">The grid false ceiling shall be provided in the Banking Hall, Manager’s etc. Refer drwgs. The ceiling height and level shall be determined at the perimeter. The minimum height of the ceiling cavity should be 100mm. All service fittings integrated within the suspended ceiling must be independently supported from the ceiling grid by a structure designed for the purpose.The false Ceiling would be made of 2ft x 2ft grid ceiling tiles with a gypsum strip running alongside it s edges with cove light. </t>
  </si>
  <si>
    <t>Full ht. 75 mm. thk Solid partitions with both side Laminate Providing Aluminium frame of size 50x50x1.8 mm thk (finished) comprising of horizontals and verticals at, 600 mm c/c or part thereof with insertion of 50 mm thk glass wool, vertically and horizontally fixed firmly to walls / floors / RCC roof etc. Alternate vertical members to go upto RCC ceiling and firmly fixed. Providing 8 mm thk. ISI grade plywood of approved make , finished / fixed with 1 mm thick laminate of approved make &amp; shade fixed with adhesive , fixed on both sides of the partition framework. The laminate to be fixed with adhesive on both sides of the partition upto False ceiling level. The cost to include provision for extra framewark as necessary to make provision for skirting, switch boxes, light fittings/ lights etc, making provision for laying conduit etc.</t>
  </si>
  <si>
    <t>Full Ht. 75 mm thk.semi-glazed partitions with one side I mm thk Laminate finish and the other side with Texture Laminate finish Providing Aluminium frame of size 50x50x1.8 mm thk (finished) comprising of horizontals and verticals at, 600 mm c/c or part thereof with insertion of 50 mm thk glass wool, vertically and horizontally fixed firmly to walls / floors / RCC roof etc. Alternate vertical members to go upto RCC ceiling and firmly fixed. Providing 8 mm thk. ISI grade plywood of approved make, fixed on both sides of the salwood partition framework, finished with 1 mm thick SF laminate of approved make &amp; shade on one side and 1mm thick Texture finish laminate on other side The laminate &amp; veneer to be fixed with adhesive on both sides of the partition upto False ceiling level. Partition with 10mm thick clear float glass for  made up of 18 gauge 50x50 mm Aluminium section framework at 600 mm c/c both ways (or as directed by the Architect).Partition should be finished with specified finish as per design.The cost to include provision for extra framewark as necessary to make provision for skirting, switch boxes, light fittings/ lights etc, making provision for laying conduit etc.</t>
  </si>
  <si>
    <t xml:space="preserve">Providing and fixing 35/40mm thick solid core flush door shutters of CORBAT/REGAL/GOLDENFOREST or per sample approved by the Bank with all necessary fittings and accessories finished with approved quality and shade 1.0mm thick lamination plain &amp; metallic high gloss on both side of the shutter with matching wood beading duly melamine polished. </t>
  </si>
  <si>
    <t>IT Office Area</t>
  </si>
  <si>
    <t>Branch Office Area</t>
  </si>
  <si>
    <t>AGM</t>
  </si>
  <si>
    <t>DGM</t>
  </si>
  <si>
    <t xml:space="preserve">GM </t>
  </si>
  <si>
    <t>CLPC area</t>
  </si>
  <si>
    <t>Regional Office</t>
  </si>
  <si>
    <t>GM Seceratary</t>
  </si>
  <si>
    <t>Quantity</t>
  </si>
  <si>
    <t>Rate</t>
  </si>
  <si>
    <t>Amount</t>
  </si>
  <si>
    <t>Providing and fixing in position A.G.M table of size 1800mm(L) x 1630 mm(W) x 750mm (H) with key board tray, Side credenza with drawers &amp; shelves, footrest complete as per drawings and specifications. Table top finished with 1mm thick laminate over 18 mm  thick ply having necessary provision for wire management, data/computer/telephone cabling. Key board tray 18 mm thick ply finished with 1mm thick laminate. Side credenza with openable shutters 18mm thick ply finished with 1 mm thick laminate. Drawers 12mm ply 6mm rear finished internally with 0.8mm thick laminate. Footrest 12 mm ply finished with 1 mm thick laminate.</t>
  </si>
  <si>
    <t>Providing and fixing in position D.G.M table of size 1950mm(L) x 1775 mm(W) x 750mm (H) with key board tray, Side credenza with drawers &amp; shelves, footrest complete as per drawings and specifications. Table top finished with 1mm thick laminate over 18 mm  thick ply having necessary provision for wire management, data/computer/telephone cabling. Key board tray 18 mm thick ply finished with 1mm thick laminate. Side credenza with openable shutters 18mm thick ply finished with 1 mm thick laminate. Drawers 12mm ply 6mm rear finished internally with 0.8mm thick laminate. Footrest 12 mm ply finished with 1 mm thick laminate.</t>
  </si>
  <si>
    <t>Providing and fixing in position G.M table of size 2050mm(L) x 1775 mm(W) x 750mm (H) with key board tray, Side credenza with drawers &amp; shelves, footrest complete as per drawings and specifications. Table top finished with 1mm thic laminate over 18 mm  thick ply having necessary provision for wire management, data/computer/telephone cabling. Key board tray 18 mm thick ply finished with 1mm thick laminate. Side credenza with openable shutters 18mm thick ply finished with 1 mm thick laminate. Drawers 12mm ply 6mm rear finished internally with 0.8mm thick laminate. Footrest 12 mm ply finished with 1 mm thick laminate.</t>
  </si>
  <si>
    <t xml:space="preserve">Providing and fixing in position Conference table of size 3000mm(L) x 1200 mm(W) x 750mm (H) with 65 mm x 50 mm wooden post, and 50mm x 35 mm wooden frame complete as per drawings and specifications. Table top finished with 1mm thick approved coloured laminate. Exposed edge finished with 40 x 25 wooden patti finished with veneer &amp; high gloss pu coating. </t>
  </si>
  <si>
    <t>Meeting Room</t>
  </si>
  <si>
    <t>Workstation (Panel Based) (Cubicle for 4 Person) consisting of Table top, key board tray, side credenza with drawers Providing &amp; Fixing in position modular workstation having partition, height 1350mm complete all as per drawings and direction of bank/architects. Table Top finished with 1mm thick laminates over 18mm thick ply having necessary provision for wire management, data/computer/telephone cabling. Key board tray 18 mm thick ply finished with 1mm thick laminate. Side credenza with openable shutters 18mm thick ply finished with 1 mm thick laminate. Drawers 12mm ply 6mm rear finished internally with 0.8mm thick laminate. Footrest 12 mm ply finished with 1 mm thick laminate.</t>
  </si>
  <si>
    <t>Workstation (Panel Based) (Cubicle for 2 Person) consisting of Table top, key board tray, side credenza with drawers Providing &amp; Fixing in position modular workstation having partition, height 1350mm complete all as per drawings and direction of bank/architects. Table Top finished with 1mm thick laminates over 18mm thick ply having necessary provision for wire management, data/computer/telephone cabling. Key board tray 18 mm thick ply finished with 1mm thick laminate. Side credenza with openable shutters 18mm thick ply finished with 1 mm thick laminate. Drawers 12mm ply 6mm rear finished internally with 0.8mm thick laminate. Footrest 12 mm ply finished with 1 mm thick laminate.</t>
  </si>
  <si>
    <t>Chairs</t>
  </si>
  <si>
    <t>Visitor</t>
  </si>
  <si>
    <t>G.M, A.G.M, D.G.M Cabins</t>
  </si>
  <si>
    <t xml:space="preserve">Worksatation </t>
  </si>
  <si>
    <t>Providing High back revolving mesh back chair of approved colour with all attachments like tilting &amp; gas lift , hand rest , headrest.</t>
  </si>
  <si>
    <t>Providing Medium back revolving mesh back chair of approved colour with all attachments like tilting &amp; gas lift , hand rest.</t>
  </si>
  <si>
    <t>Providing Low back mesh back chair of approved colour with all attachments like tilting &amp; gas lift , hand rest.</t>
  </si>
  <si>
    <t>5 seater SS finished airport lounger seet for customer lobby</t>
  </si>
  <si>
    <t>Providing and fixing in position Running table of size 1000mm(L) x 750 mm(W) x 750mm (H) with Gypsum partition on aluminium studs, drawers &amp; shelves, footrest complete as per drawings and specifications. Table top finished with 1mm thick laminate over 18 mm thick ply. Drawers 12mm ply 6mm rear finished internally with 0.8mm thick laminate. Footrest 12 mm ply finished with 1 mm thick laminate.</t>
  </si>
  <si>
    <t xml:space="preserve">Providing and fixing in position reception table of size 1855mm(L) x 750 mm(W) x 750mm (H) with drawers, 22 mm thick plywood used for frame work and finished with 1 mm thick laminate,  18 mm thick plywood frame work used for indirect light finished with 1mm thick laminate </t>
  </si>
  <si>
    <t>Reception</t>
  </si>
  <si>
    <t>Providing and fixing single shutter flush doors of approx size 2.10 m x 0.75 - 0.9 m as instructed, hinged type door openable one side as instructed, made up of superior quality waterproof flush door partially glazed (cost of glass included). The door shall be flush door of approx. 32-38 mm thickness, both sides 1 mm thk laminate as per design. Cost shall be inclusive of beadings, all accessories like SS hinges, medium quality mortise handles/locks, baby latches, stopper, etc. Fittings shall be in SS finish as per approval, the cost shall include p/f of door closers of reputed brand as per approval with all doors. The cost shall also include providing and applying paint/polish on all surfaces including 6 mm lippings etc. wherever instructed of approved shade and finish including thorough cleaning, rubbing and surface preparation, application of primer, sealers, etc. as required</t>
  </si>
  <si>
    <t>Store room</t>
  </si>
  <si>
    <t>Pantry</t>
  </si>
  <si>
    <t>Full Height Storage Units</t>
  </si>
  <si>
    <t>Sr Executive Cabin</t>
  </si>
  <si>
    <t xml:space="preserve">Providing &amp; fixing storage units made up 18 mm. thk. plywood framework, 6 mm. thk. plywood back  as required as per design. Good quality blockboard shutters should be fixed on SS heavy hinges Storage units. should be finished with 1.0 mm. thk. laminate from external side &amp; oil paint to non laminate ed surfaces. All exposed edges of plywood should have lipping patti on it. Lipping patti should be finished with French polish on it. The cost should include necessary handles, magnetic catches, Godrej make locks etc. complete as per design. </t>
  </si>
  <si>
    <t>Sqm</t>
  </si>
  <si>
    <t>PROJECT : SABARI GUEST HOUSE</t>
  </si>
  <si>
    <t>Sl no</t>
  </si>
  <si>
    <t>Rate in INR</t>
  </si>
  <si>
    <t>Amount in INR</t>
  </si>
  <si>
    <t>Add 10% Wasteage</t>
  </si>
  <si>
    <t>Door Stopper</t>
  </si>
  <si>
    <t xml:space="preserve">Total Material </t>
  </si>
  <si>
    <t>Material for /Sqm door</t>
  </si>
  <si>
    <t>Toughned glass 12mm thick</t>
  </si>
  <si>
    <t>Providing and fixing of 900X2100 mm size single leaf  panelled and glazed shutter door, 12mm thick glazed shutter finished with as per the drawings and specifications. All Necessary fittings fixtures (top &amp; bottom patch, floor spring, handle, lock) with door stopper as per architectural drawings etc.</t>
  </si>
  <si>
    <t>Top &amp; Bottom Patch (SS 304)</t>
  </si>
  <si>
    <t>Floor Spring (Single Spring - Brass)</t>
  </si>
  <si>
    <t>Handle 350mm (SS Chrome finish)</t>
  </si>
  <si>
    <t>Lock (SS)</t>
  </si>
  <si>
    <t>Transportation Charge @ 5%</t>
  </si>
  <si>
    <t>Loading &amp; Unloading Charge @ 5%</t>
  </si>
  <si>
    <t xml:space="preserve">Labour Charge @ 30% </t>
  </si>
  <si>
    <t>Total</t>
  </si>
  <si>
    <t>Add Contractor Proffit @ 15%</t>
  </si>
  <si>
    <t>Total cost Per Sqm</t>
  </si>
  <si>
    <t xml:space="preserve">Providing and fixing of 900X2100 mm size single leaf glazed shutter door, 12mm thick glazed shutter finished with as per the drawings and specifications. All Necessary fittings fixtures (top &amp; bottom patch, floor spring, handle, lock) with door stopper as per architectural drawings etc. </t>
  </si>
  <si>
    <t>Providing and fixing of 900X2100 mm size single leaf glazed shutter door, 12mm thick glazed shutter finished with as per the drawings and specifications. All Necessary fittings fixtures (top &amp; bottom patch, floor spring, handle, lock) with door stopper as per architectural drawings etc.</t>
  </si>
  <si>
    <t>GM</t>
  </si>
  <si>
    <t>Executive Cabin</t>
  </si>
  <si>
    <t>CLPC Area</t>
  </si>
  <si>
    <t>Server Room</t>
  </si>
  <si>
    <t>Data Centre</t>
  </si>
  <si>
    <t>Front Area of Data Centre</t>
  </si>
  <si>
    <t>Passage to UPS</t>
  </si>
  <si>
    <t>Store</t>
  </si>
  <si>
    <t>Cubicle for 4 Person</t>
  </si>
  <si>
    <t>Cubicle for 2 Person</t>
  </si>
  <si>
    <t>Rm</t>
  </si>
  <si>
    <t xml:space="preserve">DGM </t>
  </si>
  <si>
    <t xml:space="preserve">Sr Executive cabin </t>
  </si>
  <si>
    <t xml:space="preserve">AGM </t>
  </si>
  <si>
    <t xml:space="preserve">Reception </t>
  </si>
  <si>
    <t>Rft</t>
  </si>
  <si>
    <t>Convert into Rft</t>
  </si>
  <si>
    <t>GRAND TOTAL</t>
  </si>
  <si>
    <t>IT Office area</t>
  </si>
  <si>
    <t>Providing &amp; fixing as per design with suspended false ceiling consisting of 12mm.thk.Gyp. board suspended on G.I. framework to consists of G.I. perimeter channels  0.55 mm thk. x 20mm .x 30mm. along perimeter of false ceiling; screw fixed to  wall/partition with nylon sleeves &amp; screws @ 600mm. dc. Suspending GI. Interme diate channels of size 0.9mm thk.x45mmx15mm. from the soffit at max. distance 1220mm. dc with ceiling angle 0.55mm. thk.x2n5mm.x10mm. Fixed to soffit using  proprietary supplied GI. Cleats &amp; steel expansion fasteners. Ceiling section 0.55mm thk. xweb size 51.5mm &amp; flanges 26mm. Each &amp; 10.5 mm. lips fixed perpendicular to intermediate channel at 457mm. c/c Gyp  board is screw fixed to ceiling section with 25mm. drywall screws at 230mm. c/c. boards to be finished with proprietary supplied jointing tape &amp; jointing compound &amp; sand papered to achieve a smooth finish etc. Complete  or as directed by the Architect/Bank. Gyp ceiling where necessary as normal  specification  Rate should include all types  of cut-outs, grooves ,moulding &amp; plain troughs for tube lights / Down Lighter  as directed by the  designer. Note: Where RCC Slab is old and concrete is weal, the GI suspended channel shall be fixed with epoxy chemical and necessary load test to be carried out before fixing Gypsum board fixing. Rate shall be inclusive of epoxy chemical and fixing of suspenders with chemical</t>
  </si>
  <si>
    <t>Deduction</t>
  </si>
  <si>
    <t>Dismantling gypsum false ceiling including disposal of unserviceable surplus material and stacking of serviceable material with in 50 meters lead as directed by Engineer-in-charge</t>
  </si>
  <si>
    <t>Dismantling partitions,including doors and glazing including disposal of unserviceable surplus material and stacking of serviceable material with in 50 meters lead as directed by Engineer-in-charge</t>
  </si>
  <si>
    <t>Partition</t>
  </si>
  <si>
    <t>Rs</t>
  </si>
  <si>
    <t>GST 18%</t>
  </si>
  <si>
    <t>TOTAL</t>
  </si>
  <si>
    <t>Amount in words</t>
  </si>
  <si>
    <t>Fifty Eight Lakhs Six Thousand Seven Hundred Forty Two Rupees And Ninty One Paise Only</t>
  </si>
  <si>
    <t>Dismantling aluminium/ Gypsum partitions, doors, windows, fixed glazing and false ceiling including disposal of unserviceable material and stacking of serviceable material with in 50 meters lead as directed by Engineer-incharge.</t>
  </si>
  <si>
    <t>Providing and fixing ISI marked flush door shutters conforming to IS:2202 (Part I) non-decorative type, core of block board construction with frame of 1st class hard wood and well matched commercial 3 ply veneering with vertical grains or cross bands and face veneers on both faces of shutters: 30 mm thick including ISI marked Stainless Steel butt hinges with necessary screws</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</si>
  <si>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 For fixed portion Powder coated aluminium (minimum thickness of powder coating 50 micron)</t>
  </si>
  <si>
    <t>Kg</t>
  </si>
  <si>
    <t>Providing and fixing 12 mm thick prelaminated particle board flat pressed three layer or graded wood particle board conforming to IS: 12823 Grade l Type ll, in panelling fixed in aluminum doors, windows shutters and partition frames with C.P. brass / stainless steel screws etc. complete as per architectural drawings and directions of engineer-in-charge. Pre-laminated particle board with decorative lamination on both sides</t>
  </si>
  <si>
    <t>Providing and fixing 19mm thick both side balancing lamination factory pressed BWP grade marine ply as per IS 710 of approved brand boxes, shelves, racks, almirah, cupboard and drawer etc. including necessary nails,screws etc. complete as per direction of Engineer-in-charge.</t>
  </si>
  <si>
    <t>Providing and fixing cupboard shutter with 19mm thick one side decorative and other side balancing lamination factory pressed BWP grade marine ply as per IS 710 of approved brand including 2mm thick PVC edge banding tape with hot glue by edge bending machine etc. with auto closing spring loaded hinges (hydraulic type) etc. complete as per direction of Engineer-in-charge.(Payment of providing and fixing auto closing hinges shall be paid separately)</t>
  </si>
  <si>
    <t>Providing and fixing stainless steel soft closing spring hinges at 0 degree hinges (hydraulic type) of approved make/brand to cupboard shutters with full threaded steel screws including making necessary recess in board and finished etc. complete as per direction of Engineer-in-charge.</t>
  </si>
  <si>
    <t>Full Height Storage Units Hinges</t>
  </si>
  <si>
    <t>Providing and fixing stainless steel fancy handle of approved make fixed with SS screws etc. complete as per direction of Engineer-in-charge. 200 mm</t>
  </si>
  <si>
    <t>Providing and fixing 12 mm thick frameless toughened glass door shutter of approved brand and manufacture, including providing and fixing top &amp; bottom pivot &amp; double acting hydraulic floor spring type fixing arrangement and making necessary holes etc. for fixing required door fittings, all complete as per direction of Engineer-in-charge (Door handle, lock and stopper etc.to be paid separately).</t>
  </si>
  <si>
    <t>10 Nos</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</si>
  <si>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 glass panes of 8 mm thickness (weight not less than 20 kg/sqm)</t>
  </si>
  <si>
    <t>Providing and fixing in position Work station table of size 1750mm(L) x 750 mm(W) x 750mm (H) with Gypsum partition on aluminium studs, drawers &amp; shelves, footrest complete as per drawings and specifications. Table top finished with 1mm thick laminate over 18 mm thick ply. Drawers 12mm ply 6mm rear finished internally with 0.8mm thick laminate. Footrest 12 mm ply finished with 1 mm thick laminate.</t>
  </si>
  <si>
    <t>Providing and fixing bright finished brass 100 mm mortice latch and lock with 6 levers and a pair of lever handles of approved quality with necessary screws etc. complete.</t>
  </si>
  <si>
    <t>Providing and fixing aluminium hanging floor door stopper, ISI marked, anodised (anodic coating not less than grade AC 10 as per IS : 1868) transparent or dyed to required colour and shade, with necessary screws etc. complete. Single rubber stopper</t>
  </si>
  <si>
    <t>Providing &amp; fixing false ceiling at all heights with GRG (Glass Fibre Reinforced Gypsum) false ceiling tiles of Size 595x595 mm of approved texture, design and patterns having moisture content less than 2%, humidity resistance of 99%, NRC0.50 to 0.75 as per IS 8225:1987, Non combustible as per BS 476 (part 4)-1970 and light reflectance of 85% (minimum) to be laid in true horizontal level suspended on inter-locking metal T-Grid of hot dipped galvanised iron section of 0.33mm thick (galvanized @ 120 grams per sqm including both sides) comprising of main-T runners of size 15x32 mm of length 3000 mm, cross - T of size 15x32 mm of length 1200 mm and secondary intermediate cross-T of size 15x32 mm of length 600mm to form grid module of size 600 x 600 mm, suspended from ceiling using galvanised mild steel items (galvanizing @ 80 grams per sqm) i.e. 50 mm long, 8 mm outer diameter M-6 dash fasteners, 6 mm dia fully threaded hanger rod upto 1000 mm length and L-shape level adjuster of size 85x25x2 mm. Galvanised iron perimeter wall angle of size 24x24x0.40 mm of length 3000 mm to be fixed on periphery wall / partition with the help of plastic rawl plugs at 450 mm center to center and 40 mm long dry wall wood screws. The work shall be carried out as per specifications, drawing and as per directions of the Engineer-in-Charge.</t>
  </si>
  <si>
    <t>GST 6%</t>
  </si>
  <si>
    <t>DSR Items</t>
  </si>
  <si>
    <t>Non DSR Items</t>
  </si>
  <si>
    <t>Providing and fixing in position Work station table of size 1750mm(L) x 1410 mm(W) x 750mm (H) with Gypsum partition on aluminium studs, drawers &amp; shelves, footrest complete as per drawings and specifications. Table top finished with 1mm thick laminate over 18 mm thick ply. Drawers 12mm ply 6mm rear finished internally with 0.8mm thick laminate. Footrest 12 mm ply finished with 1 mm thick laminate.</t>
  </si>
  <si>
    <t>5 seater SS finished airport lounger set for customer lobby</t>
  </si>
  <si>
    <t>G.M table of size 2050mm(L) x 1775 mm(W) x 750mm (H) with key board tray, Side credenza with drawers &amp; shelves, footrest complete as per drawings and specifications. Table top finished with 1mm thic laminate over 18 mm  thick ply having necessary provision for wire management, data/computer/telephone cabling. Key board tray 18 mm thick ply finished with 1mm thick laminate. Side credenza with openable shutters 18mm thick ply finished with 1 mm thick laminate. Drawers 12mm ply 6mm rear finished internally with 0.8mm thick laminate. Footrest 12 mm ply finished with 1 mm thick laminate.</t>
  </si>
  <si>
    <t>D.G.M table of size 1950mm(L) x 1775 mm(W) x 750mm (H) with key board tray, Side credenza with drawers &amp; shelves, footrest complete as per drawings and specifications. Table top finished with 1mm thick laminate over 18 mm  thick ply having necessary provision for wire management, data/computer/telephone cabling. Key board tray 18 mm thick ply finished with 1mm thick laminate. Side credenza with openable shutters 18mm thick ply finished with 1 mm thick laminate. Drawers 12mm ply 6mm rear finished internally with 0.8mm thick laminate. Footrest 12 mm ply finished with 1 mm thick laminate.</t>
  </si>
  <si>
    <t>A.G.M table of size 1800mm(L) x 1630 mm(W) x 750mm (H) with key board tray, Side credenza with drawers &amp; shelves, footrest complete as per drawings and specifications. Table top finished with 1mm thick laminate over 18 mm  thick ply having necessary provision for wire management, data/computer/telephone cabling. Key board tray 18 mm thick ply finished with 1mm thick laminate. Side credenza with openable shutters 18mm thick ply finished with 1 mm thick laminate. Drawers 12mm ply 6mm rear finished internally with 0.8mm thick laminate. Footrest 12 mm ply finished with 1 mm thick laminate.</t>
  </si>
  <si>
    <t xml:space="preserve">Conference table of size 3000mm(L) x 1200 mm(W) x 750mm (H) with 65 mm x 50 mm wooden post, and 50mm x 35 mm wooden frame complete as per drawings and specifications. Table top finished with 1mm thick approved coloured laminate. Exposed edge finished with 40 x 25 wooden patti finished with veneer &amp; high gloss pu coating. </t>
  </si>
  <si>
    <t>Running table of size 1000mm(L) x 750 mm(W) x 750mm (H) with Gypsum partition on aluminium studs, drawers &amp; shelves, footrest complete as per drawings and specifications. Table top finished with 1mm thick laminate over 18 mm thick ply. Drawers 12mm ply 6mm rear finished internally with 0.8mm thick laminate. Footrest 12 mm ply finished with 1 mm thick laminate.</t>
  </si>
  <si>
    <t xml:space="preserve">Reception table of size 1855mm(L) x 750 mm(W) x 750mm (H) with drawers, 22 mm thick plywood used for frame work and finished with 1 mm thick laminate,  18 mm thick plywood frame work used for indirect light finished with 1mm thick laminate </t>
  </si>
  <si>
    <t>Cubical Work station table of size 1750mm(L) x 1410 mm(W) x 750mm (H) with Gypsum partition on aluminium studs, drawers &amp; shelves, footrest complete as per drawings and specifications. Table top finished with 1mm thick laminate over 18 mm thick ply. Drawers 12mm ply 6mm rear finished internally with 0.8mm thick laminate. Footrest 12 mm ply finished with 1 mm thick laminate.</t>
  </si>
  <si>
    <t>5 seater SS finished airport lounge set for customer lobby</t>
  </si>
  <si>
    <t>Description of Goods</t>
  </si>
  <si>
    <t>HSN Code</t>
  </si>
  <si>
    <t>Tax</t>
  </si>
  <si>
    <t>Sl.No</t>
  </si>
  <si>
    <t>Quotation</t>
  </si>
  <si>
    <t>MAGNAA MODULES &amp; SYSTEMS P LTD</t>
  </si>
  <si>
    <t>70, JAWAHARLAL NEHRU ROAD, ,</t>
  </si>
  <si>
    <t>vadapalani, Chennai,</t>
  </si>
  <si>
    <t>Tamil Nadu, 600 026</t>
  </si>
  <si>
    <t>India</t>
  </si>
  <si>
    <t>0988 405 6777 / 9884056777</t>
  </si>
  <si>
    <t>ganesh@magnaa.com</t>
  </si>
  <si>
    <t>GSTIN: 33AAECM0942Q1Z9</t>
  </si>
  <si>
    <t>To</t>
  </si>
  <si>
    <t>Capital Engineering Consultancy Pvvt Ltd.,</t>
  </si>
  <si>
    <t>No.6, Pallavan Street,</t>
  </si>
  <si>
    <t>Alwarthirunagar, Chennai ,</t>
  </si>
  <si>
    <t>Tamil Nadu, 600087</t>
  </si>
  <si>
    <t>GSTIN / UIN:</t>
  </si>
  <si>
    <t>Quotation No : QUO/22-23/0125</t>
  </si>
  <si>
    <t>Kind attn : Mr..Manoj</t>
  </si>
  <si>
    <t>Phone No :</t>
  </si>
  <si>
    <t>Mobile : 9442464994</t>
  </si>
  <si>
    <t>Email : manojkumarcapital2@gmail.com</t>
  </si>
  <si>
    <t>Quotation Date : 17/06/2022</t>
  </si>
  <si>
    <t>Terms and Conditions :</t>
  </si>
  <si>
    <t>Terms &amp; Conditions:</t>
  </si>
  <si>
    <t>This Quote valid for 90 days</t>
  </si>
  <si>
    <t>Payment : 60% advance along with purchase order &amp; Colour Confirmation</t>
  </si>
  <si>
    <t>Balance 40% against Completion.</t>
  </si>
  <si>
    <t>Delivery : 4/5 weeks from the date of issue of work order, colour confirmation and subject to site clearance,</t>
  </si>
  <si>
    <t>Transportation : Delivery &amp; Assembling charges outside Chennai limits will be charged extra.</t>
  </si>
  <si>
    <t>We are sure you will find our prices are competitive enough to place the order in our favour</t>
  </si>
  <si>
    <t>For MAGNAA MODULES &amp; SYSTEMS P LTD</t>
  </si>
  <si>
    <t>Authorised Signatory</t>
  </si>
  <si>
    <r>
      <t xml:space="preserve">For </t>
    </r>
    <r>
      <rPr>
        <b/>
        <sz val="12"/>
        <color theme="1"/>
        <rFont val="Cambria"/>
        <family val="1"/>
      </rPr>
      <t>MAGNAA MODULES &amp; SYSTEMS P LTD</t>
    </r>
  </si>
  <si>
    <t>Authorized Signatory</t>
  </si>
  <si>
    <t xml:space="preserve">GROSS TOTAL  :    </t>
  </si>
  <si>
    <t xml:space="preserve">Output State Tax @ 9%  :    </t>
  </si>
  <si>
    <t xml:space="preserve">Output Central Tax @ 9%  :    </t>
  </si>
  <si>
    <t xml:space="preserve">GRAND TOTAL  :    </t>
  </si>
  <si>
    <r>
      <t>Final Total in Words :</t>
    </r>
    <r>
      <rPr>
        <sz val="12"/>
        <color theme="1"/>
        <rFont val="Cambria"/>
        <family val="1"/>
      </rPr>
      <t xml:space="preserve"> Twenty Three Lakhs Seventy Thousand Six Hundred Seventy Nine INR</t>
    </r>
  </si>
  <si>
    <t>Magnaa Modules &amp; Systems Pvt.Ltd.</t>
  </si>
  <si>
    <t>Providing and fixing 4mm thick coir veneer board, ISI marked IS : 14842, plain lining with necessary screws, priming coat on unexposed surface etc., complete.</t>
  </si>
  <si>
    <t>Melamine polishing on wood work (one or more coat).</t>
  </si>
  <si>
    <t>Wall painting with plastic emulsion paint of approved brand and manufacture to give an even shade:</t>
  </si>
  <si>
    <t>Wall</t>
  </si>
  <si>
    <t>Ceiling</t>
  </si>
  <si>
    <r>
      <rPr>
        <b/>
        <sz val="12"/>
        <color theme="1"/>
        <rFont val="Cambria"/>
        <family val="1"/>
      </rPr>
      <t>Amount in word :</t>
    </r>
    <r>
      <rPr>
        <sz val="12"/>
        <color theme="1"/>
        <rFont val="Cambria"/>
        <family val="1"/>
      </rPr>
      <t xml:space="preserve"> INR  Twenty Eight Lakh Thirty Two Thousand Three Hundred &amp; Eighty Six  and Paise Forty Five Only</t>
    </r>
  </si>
  <si>
    <t>Providing Medium back revolving mesh back chair of approved colour with all attachments like tilting &amp; gas lift , hand rest. 
MODEL: ANATOM HB
* Anatom High Back Mesh Chair
* AC 60 Mesh 
* Fabric Upholstered Cushion Seat
* Single Lock Synchro Mechanism
* Adjustable Lumbar Support
* One Way Adjustable Arms (Height) 
* PU Base</t>
  </si>
  <si>
    <t>Providing Low back mesh back chair of approved colour with all attachments like tilting &amp; gas lift , hand rest. 
MODEL: ASTRO HB
* Astro High Back Mesh Chair
* AC 60 Mesh 
* Fabric Upholstered Cushion Seat
* Single Lock Synchro Mechanism
* Adjustable Lumbar Support
* One Way Adjustable Arms (Height) 
* PU Base</t>
  </si>
  <si>
    <t>Providing High back revolving mesh back chair of approved colour with all attachments like tilting &amp; gas lift , hand rest , headrest. MODEL: LIBRATE HB
* Librate HB Mesh Chair
* AC 60 Mesh Revolving
* Multi Lock Synchro Mechanism
*One Way Hight Adjustable 
*Adjustsable Arms 
*PU Base, 
*Seat Adjustable and Lumber Support</t>
  </si>
  <si>
    <t>Featherlite Products (P) Ltd.</t>
  </si>
  <si>
    <t xml:space="preserve"> MODEL: ASTRO HB
* Astro High Back Mesh Chair
* AC 60 Mesh 
* Fabric Upholstered Cushion Seat
* Single Lock Synchro Mechanism
* Adjustable Lumbar Support
* One Way Adjustable Arms (Height) 
* PU Base</t>
  </si>
  <si>
    <t>MODEL: ANATOM HB
* Anatom High Back Mesh Chair
* AC 60 Mesh 
* Fabric Upholstered Cushion Seat
* Single Lock Synchro Mechanism
* Adjustable Lumbar Support
* One Way Adjustable Arms (Height) 
* PU Base</t>
  </si>
  <si>
    <t>MODEL: LIBRATE HB
* Librate HB Mesh Chair
* AC 60 Mesh Revolving
* Multi Lock Synchro Mechanism
*One Way Hight Adjustable 
*Adjustsable Arms 
*PU Base, 
*Seat Adjustable and Lumber Support</t>
  </si>
  <si>
    <t>Cum</t>
  </si>
  <si>
    <t>Wall painting with premium acrylic emulsion paint of interior grade, having VOC (Volatile Organic Compound ) content less than 50 grams/ litre of approved brand and manufacture, including applying additional coats wherever required to achieve even shade and colour. Two coats</t>
  </si>
  <si>
    <r>
      <rPr>
        <b/>
        <sz val="12"/>
        <color theme="1"/>
        <rFont val="Cambria"/>
        <family val="1"/>
      </rPr>
      <t>Amount in word :</t>
    </r>
    <r>
      <rPr>
        <sz val="12"/>
        <color theme="1"/>
        <rFont val="Cambria"/>
        <family val="1"/>
      </rPr>
      <t xml:space="preserve"> INR  Forty Lakh Fifty Five Thousand Seven Hundred &amp; Ninty Seven Only</t>
    </r>
  </si>
  <si>
    <t>Providing and fixing 12 mm thick prelaminated  fibre boards (No Added Formaldehyde) made of jute / straw / Sugarcane waste (bagasse) of approved brand in panelling fixed in aluminum doors, windows shutters and partition frames with C.P. brass / stainless steel screws etc. complete as per architectural drawings and directions of engineer-in-charge.</t>
  </si>
  <si>
    <t>Providing and fixing 19mm thick fibre boards (No Added Formaldehyde) made of jute / straw / Sugarcane waste (bagasse) both side balancing lamination of approved brand for boxes, shelves, racks, almirah, cupboard and drawer etc. including necessary nails,screws etc. complete as per direction of Engineer-in-charge.</t>
  </si>
  <si>
    <t>Providing and fixing cupboard shutter (No Added Formaldehyde) with 19mm thick both side balancing lamination fibre boards made of jute / straw / Sugarcane waste (bagasse) of approved brand with auto closing spring loaded hinges (hydraulic type) etc. complete as per direction of Engineer-in-charge.(Payment of providing and fixing auto closing hinges shall be paid separately)</t>
  </si>
  <si>
    <t>Providing and fixing composite wood door shutters (No Added Formaldehyde) 30 mm thick with frame including ISI marked Stainless Steel butt hinges with necessary screws complete as per direction of Engineer-in-charge.</t>
  </si>
  <si>
    <t xml:space="preserve">Wiring for light point/ fan point/ wall fan point/ exhaust fan/ light sockets etc. with 1.5 sq.mm. PVC insulated 1100 V Grade Cu conductor (FRLS) wires &amp; 1.5 sq.mm. Cu earth wire in concealed/ surface using 16 SWG MS conduits, accessories such as bends, tees, saddles, draw boxes, mounting boxes, inner plates, cover plates, ceiling rose etc. (whereever required) and chromium plates brass screws/ rowel plug etc. The circuit wiring starting from DB to point control box/ switch box using 2 X 2.5 sq.mm PVC insulated 1100 V grade multistranded copper conductor wire &amp; 2.5 sq.mm. PVC insulated earth wire (color code to be used). (Flexible conduit/ elbow not allowed). The conduit to be laid in ceilingwith proper clamps/ wall/ floor and filling the chase with cement mortar and finishing the same in original form/ wooden partition/ above false ceiling with proper clamps etc. all complete. </t>
  </si>
  <si>
    <t>(Wherever required as per standard specifications).</t>
  </si>
  <si>
    <t xml:space="preserve">i) Each circuit shall have independent earth wire. </t>
  </si>
  <si>
    <t>ii) Each point shall be earthed.</t>
  </si>
  <si>
    <t>iii) Circuit wiring is to be included in point wiring rates.</t>
  </si>
  <si>
    <t>Primary points controlled by one 6 amp. Modular switch.</t>
  </si>
  <si>
    <t xml:space="preserve">Secondary light points controlled by one 6 amp. Modular switch. </t>
  </si>
  <si>
    <t>One call bell point with ceiling rose/ 6amp. 3 pin socket controlled by one 6 amp. Push Modular switch. With call bell</t>
  </si>
  <si>
    <t>One wall fan/ ceiling/ exhaust fan point with 6 amp 3pin socket controlled by one 6 amp. Modular switch. The switch should be at switchboard level</t>
  </si>
  <si>
    <t>One 5 pin socket controlled by one 6 amp. Modular switch complete assembly includes plate box etc. Dependent</t>
  </si>
  <si>
    <t>Same as serial no 1 but using 2*1.5 + 1*1.5 Sq.mm Copper Conductor FRLS wires from DB to first 6A, 5 Pin modular socket controlled by one 6A switch and looped to the nearest second point with same 2*2.5 + 1*2.5 Sq.mm copper conductor wires FRLS insulated 1100V grade (For inverter point wiring)</t>
  </si>
  <si>
    <t xml:space="preserve">Primary Point </t>
  </si>
  <si>
    <t xml:space="preserve">Wiring with 2x2.5 sq.mm. + 1x2.5 sq.mm. PVC insulated 1100 V grade multi stranded copper conductor wires in 2 mm thick PVC conduit from UPS DB to computer point. Each point to have 3 nos. 6 amps. 5 pin modular type sockets, one 6 amps modular switch with all accessories, inner/ outer plates, metal box etc. and to be fixed on wooden partitions/ by grouting on wall etc. as per requirement at site. The switch should be fixed above the top of counter with indicator and sockets under the counter
b) Same as above but looped from the above 1st point to 2nd, point and
2nd point to 3rd point. (Maximum 3 points in a circuit) </t>
  </si>
  <si>
    <t>Primary Points</t>
  </si>
  <si>
    <t>Supply, Testing &amp; Commissioning of Flush mount 360 degree ceiling mount sensor that combiner PIR, IR and Lux level control. The Sensor can also be placed in an automatic“Daylight Harvesting” mode for energy savings.</t>
  </si>
  <si>
    <t>Supplying and fixing 9 U (Rack with glass door, opening in the front
power panel 1 (horizontal), cable manager 1 lock &amp; key).</t>
  </si>
  <si>
    <t xml:space="preserve">Wiring for computer networking from Jack Panel in data rack to computer workstation with Cat-6 computer cable in PVC conduits of size 20/ 25 mm including providing ferrules at both ends and termination at both ends including providing &amp; fixing frame for Cat-6 with shutter, RJ 45 outlet, faceplate and mounting box complete of modular type, This work includes supply and laying of CAT-6 cable in PVC conduits throughout the length, from the I/O hub to the point </t>
  </si>
  <si>
    <t>SITC of 24 port Jack Panel.</t>
  </si>
  <si>
    <t>Supplying and fixing Patch Cord-2 Meter</t>
  </si>
  <si>
    <t xml:space="preserve">Supplying and fixing Patch Cord-1 Meter- </t>
  </si>
  <si>
    <t>Supplying, installation with hanging support, testing and commissioning of following light fixtures with electronic Ballasts, Tubes, lamps, all fixing materials including connecting wires etc. all complete as per the directions of Engineer-in-charge (All LED Light Fixtures should be covered with minimum 3 Years onsite replacement warranty).</t>
  </si>
  <si>
    <t>Full glow 2 X 2 LED 20 W slim Smart Panel of make approved by Engineer in charge</t>
  </si>
  <si>
    <t>12W LED commercial type spot light of make approved by Engineer in charge</t>
  </si>
  <si>
    <t xml:space="preserve">Electrical </t>
  </si>
  <si>
    <t>Wiring with 2x2.5 sq.mm. + 1x2.5 sq.mm. PVC insulated 1100 V grade multi stranded copper conductor wires in 2 mm thick PVC conduit from UPS DB to computer point. Each point to have 3 nos. 6 amps. 5 pin modular type sockets, one 6 amps modular switch with all accessories, inner/ outer plates, metal box etc. and to be fixed on wooden partitions/ by grouting on wall etc. as per requirement at site. The switch should be fixed above the top of counter with indicator and sockets under the counter</t>
  </si>
  <si>
    <t>b) Same as above but looped from the above 1st point to 2nd, point and 2nd point to 3rd point.</t>
  </si>
  <si>
    <t xml:space="preserve">(Maximum 3 points in a circuit)  </t>
  </si>
  <si>
    <t>Secondary Points</t>
  </si>
  <si>
    <t>Wiring for VOICE from Jack Panel in data rack to computer workstation with Cat-6 voice cable in PVC conduits of size 20/ 25 mm including providing ferrules at both ends and termination at both ends including providing &amp; fixing frame for Cat-6 with shutter, RJ 45 outlet, faceplate and mounting box complete of modular type. This work includes supply and laying of CAT-6 cable in PVC conduits throughout the length, from the I/O hub to the point.</t>
  </si>
  <si>
    <r>
      <rPr>
        <b/>
        <sz val="12"/>
        <color theme="1"/>
        <rFont val="Cambria"/>
        <family val="1"/>
      </rPr>
      <t>Amount in word :</t>
    </r>
    <r>
      <rPr>
        <sz val="12"/>
        <color theme="1"/>
        <rFont val="Cambria"/>
        <family val="1"/>
      </rPr>
      <t xml:space="preserve"> INR _______________________________________ only</t>
    </r>
  </si>
  <si>
    <r>
      <rPr>
        <b/>
        <sz val="12"/>
        <color theme="1"/>
        <rFont val="Cambria"/>
        <family val="1"/>
      </rPr>
      <t>Amount in word :</t>
    </r>
    <r>
      <rPr>
        <sz val="12"/>
        <color theme="1"/>
        <rFont val="Cambria"/>
        <family val="1"/>
      </rPr>
      <t xml:space="preserve"> INR  __________________________________________________ Only</t>
    </r>
  </si>
  <si>
    <r>
      <rPr>
        <b/>
        <sz val="12"/>
        <color theme="1"/>
        <rFont val="Cambria"/>
        <family val="1"/>
      </rPr>
      <t>Amount in word :</t>
    </r>
    <r>
      <rPr>
        <sz val="12"/>
        <color theme="1"/>
        <rFont val="Cambria"/>
        <family val="1"/>
      </rPr>
      <t>INR  _______ Only</t>
    </r>
  </si>
  <si>
    <t>Volume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</si>
</sst>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sz val="12"/>
      <color theme="1"/>
      <name val="Cambria"/>
      <family val="1"/>
    </font>
    <font>
      <b/>
      <sz val="12"/>
      <color theme="1"/>
      <name val="Cambria"/>
      <family val="1"/>
    </font>
    <font>
      <sz val="12"/>
      <name val="Cambria"/>
      <family val="1"/>
    </font>
    <font>
      <sz val="10"/>
      <name val="Arial"/>
      <family val="2"/>
    </font>
    <font>
      <sz val="8"/>
      <name val="Calibri"/>
      <family val="2"/>
      <scheme val="minor"/>
    </font>
    <font>
      <b/>
      <sz val="12"/>
      <name val="Cambria"/>
      <family val="1"/>
    </font>
    <font>
      <b/>
      <sz val="12"/>
      <color rgb="FFFF0000"/>
      <name val="Cambria"/>
      <family val="1"/>
    </font>
    <font>
      <b/>
      <u/>
      <sz val="12"/>
      <color theme="1"/>
      <name val="Cambria"/>
      <family val="1"/>
    </font>
    <font>
      <b/>
      <sz val="14"/>
      <color theme="1"/>
      <name val="Cambria"/>
      <family val="1"/>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99">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2" fillId="0" borderId="1" xfId="0" applyFont="1" applyBorder="1" applyAlignment="1">
      <alignment vertical="center" wrapText="1"/>
    </xf>
    <xf numFmtId="2" fontId="2" fillId="0" borderId="1"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2" fontId="1" fillId="0" borderId="2" xfId="0" applyNumberFormat="1" applyFont="1" applyBorder="1" applyAlignment="1">
      <alignment horizontal="center" vertical="center" wrapText="1"/>
    </xf>
    <xf numFmtId="0" fontId="2" fillId="0" borderId="0" xfId="0" applyFont="1" applyAlignment="1">
      <alignmen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vertical="center"/>
    </xf>
    <xf numFmtId="2" fontId="1" fillId="0" borderId="1" xfId="0" applyNumberFormat="1" applyFont="1" applyBorder="1" applyAlignment="1">
      <alignment horizontal="center" vertical="center"/>
    </xf>
    <xf numFmtId="0" fontId="3" fillId="0" borderId="1" xfId="1" applyFont="1" applyBorder="1" applyAlignment="1">
      <alignment vertical="top" wrapText="1"/>
    </xf>
    <xf numFmtId="0" fontId="6" fillId="0" borderId="1" xfId="1" applyFont="1" applyBorder="1" applyAlignment="1">
      <alignment vertical="top" wrapText="1"/>
    </xf>
    <xf numFmtId="2" fontId="2"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1" fontId="1" fillId="0" borderId="1"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2" fontId="0" fillId="0" borderId="0" xfId="0" applyNumberFormat="1"/>
    <xf numFmtId="0" fontId="6" fillId="0" borderId="2" xfId="0" applyFont="1" applyBorder="1" applyAlignment="1">
      <alignment horizontal="justify" vertical="center" wrapText="1"/>
    </xf>
    <xf numFmtId="0" fontId="2" fillId="0" borderId="2" xfId="0" applyFont="1" applyBorder="1" applyAlignment="1">
      <alignment horizontal="right" vertical="center" wrapText="1" indent="1"/>
    </xf>
    <xf numFmtId="0" fontId="2" fillId="0" borderId="1" xfId="0" applyFont="1" applyBorder="1" applyAlignment="1">
      <alignment horizontal="right" vertical="center"/>
    </xf>
    <xf numFmtId="0" fontId="1" fillId="0" borderId="6" xfId="0" applyFont="1" applyBorder="1" applyAlignment="1">
      <alignment vertical="center" wrapText="1"/>
    </xf>
    <xf numFmtId="0" fontId="2" fillId="0" borderId="2" xfId="0" applyFont="1" applyBorder="1" applyAlignment="1">
      <alignment horizontal="center" vertical="center"/>
    </xf>
    <xf numFmtId="0" fontId="3" fillId="0" borderId="1" xfId="1" applyFont="1" applyBorder="1" applyAlignment="1">
      <alignment horizontal="justify" vertical="justify" wrapText="1"/>
    </xf>
    <xf numFmtId="0" fontId="1" fillId="0" borderId="2" xfId="0" applyFont="1" applyBorder="1" applyAlignment="1">
      <alignment vertical="center"/>
    </xf>
    <xf numFmtId="1" fontId="1" fillId="0" borderId="1" xfId="0" applyNumberFormat="1" applyFont="1" applyBorder="1" applyAlignment="1">
      <alignment horizontal="center" vertical="center"/>
    </xf>
    <xf numFmtId="0" fontId="1" fillId="0" borderId="6" xfId="0" applyFont="1" applyBorder="1" applyAlignment="1">
      <alignment horizontal="center" vertical="center"/>
    </xf>
    <xf numFmtId="9" fontId="1" fillId="0" borderId="1"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1" fillId="0" borderId="2" xfId="0" applyFont="1" applyBorder="1" applyAlignment="1">
      <alignment horizontal="left" vertical="center"/>
    </xf>
    <xf numFmtId="0" fontId="1" fillId="3" borderId="0" xfId="0" applyFont="1" applyFill="1" applyAlignment="1">
      <alignment vertical="center" wrapText="1"/>
    </xf>
    <xf numFmtId="0" fontId="2" fillId="0" borderId="2" xfId="0" applyFont="1" applyBorder="1" applyAlignment="1">
      <alignment vertical="center" wrapText="1"/>
    </xf>
    <xf numFmtId="1" fontId="2" fillId="0" borderId="1" xfId="0" applyNumberFormat="1"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9" xfId="0" applyFont="1" applyBorder="1" applyAlignment="1">
      <alignment horizontal="center" vertical="center"/>
    </xf>
    <xf numFmtId="0" fontId="1" fillId="0" borderId="6" xfId="0" applyFont="1" applyBorder="1" applyAlignment="1">
      <alignment horizontal="right" vertical="center"/>
    </xf>
    <xf numFmtId="0" fontId="1" fillId="0" borderId="8" xfId="0" applyFont="1" applyBorder="1" applyAlignment="1">
      <alignment horizontal="right" vertical="center"/>
    </xf>
    <xf numFmtId="0" fontId="1" fillId="0" borderId="0" xfId="0" applyFont="1" applyAlignment="1">
      <alignment horizontal="right" vertical="center"/>
    </xf>
    <xf numFmtId="0" fontId="1" fillId="0" borderId="10" xfId="0" applyFont="1" applyBorder="1" applyAlignment="1">
      <alignment horizontal="right" vertical="center"/>
    </xf>
    <xf numFmtId="0" fontId="2" fillId="0" borderId="0" xfId="0" applyFont="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right" vertical="center"/>
    </xf>
    <xf numFmtId="0" fontId="2" fillId="0" borderId="3" xfId="0" applyFont="1" applyBorder="1" applyAlignment="1">
      <alignment horizontal="left" vertical="center"/>
    </xf>
    <xf numFmtId="0" fontId="2" fillId="0" borderId="5" xfId="0" applyFont="1" applyBorder="1" applyAlignment="1">
      <alignment horizontal="right" vertical="center"/>
    </xf>
    <xf numFmtId="9" fontId="1" fillId="0" borderId="0" xfId="0" applyNumberFormat="1" applyFont="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9" xfId="0" applyFont="1" applyBorder="1" applyAlignment="1">
      <alignment horizontal="left" vertical="center"/>
    </xf>
    <xf numFmtId="2" fontId="2" fillId="0" borderId="10" xfId="0" applyNumberFormat="1" applyFont="1" applyBorder="1" applyAlignment="1">
      <alignment horizontal="center" vertical="center"/>
    </xf>
    <xf numFmtId="0" fontId="1" fillId="0" borderId="9" xfId="0" applyFont="1" applyBorder="1" applyAlignment="1">
      <alignment vertical="center"/>
    </xf>
    <xf numFmtId="0" fontId="8" fillId="0" borderId="9" xfId="0" applyFont="1" applyBorder="1" applyAlignment="1">
      <alignment horizontal="left" vertical="center"/>
    </xf>
    <xf numFmtId="2" fontId="1" fillId="0" borderId="0" xfId="0" applyNumberFormat="1"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2" fontId="1" fillId="0" borderId="12" xfId="0" applyNumberFormat="1" applyFont="1" applyBorder="1" applyAlignment="1">
      <alignment horizontal="center" vertical="center"/>
    </xf>
    <xf numFmtId="0" fontId="1" fillId="0" borderId="13" xfId="0" applyFont="1" applyBorder="1" applyAlignment="1">
      <alignment horizontal="righ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1" fillId="0" borderId="3" xfId="0" applyFont="1" applyBorder="1" applyAlignment="1">
      <alignment horizontal="center" vertical="center"/>
    </xf>
    <xf numFmtId="0" fontId="1" fillId="0" borderId="5" xfId="0" applyFont="1" applyBorder="1" applyAlignment="1">
      <alignment vertical="center"/>
    </xf>
    <xf numFmtId="0" fontId="1" fillId="0" borderId="4" xfId="0" applyFont="1" applyBorder="1" applyAlignment="1">
      <alignment horizontal="center" vertical="center"/>
    </xf>
    <xf numFmtId="0" fontId="2" fillId="0" borderId="3" xfId="0" applyFont="1" applyBorder="1" applyAlignment="1">
      <alignment vertical="center" wrapText="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1" xfId="0" applyFont="1" applyBorder="1" applyAlignment="1">
      <alignment vertical="center"/>
    </xf>
    <xf numFmtId="0" fontId="3" fillId="0" borderId="1" xfId="0" applyFont="1" applyBorder="1" applyAlignment="1">
      <alignment horizontal="justify"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9" fillId="0" borderId="1" xfId="0" applyFont="1" applyBorder="1" applyAlignment="1">
      <alignment horizontal="center" vertical="center" wrapText="1"/>
    </xf>
  </cellXfs>
  <cellStyles count="2">
    <cellStyle name="Normal" xfId="0" builtinId="0"/>
    <cellStyle name="Normal 2" xfId="1" xr:uid="{94FB019E-3B09-4F38-B650-D870EFA6C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4267200</xdr:colOff>
      <xdr:row>21</xdr:row>
      <xdr:rowOff>171450</xdr:rowOff>
    </xdr:from>
    <xdr:ext cx="184731" cy="264560"/>
    <xdr:sp macro="" textlink="">
      <xdr:nvSpPr>
        <xdr:cNvPr id="4" name="TextBox 3">
          <a:extLst>
            <a:ext uri="{FF2B5EF4-FFF2-40B4-BE49-F238E27FC236}">
              <a16:creationId xmlns:a16="http://schemas.microsoft.com/office/drawing/2014/main" id="{299E827B-57C8-E815-2ED7-EE018003768C}"/>
            </a:ext>
          </a:extLst>
        </xdr:cNvPr>
        <xdr:cNvSpPr txBox="1"/>
      </xdr:nvSpPr>
      <xdr:spPr>
        <a:xfrm>
          <a:off x="4686300" y="397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71695</xdr:colOff>
      <xdr:row>0</xdr:row>
      <xdr:rowOff>112661</xdr:rowOff>
    </xdr:from>
    <xdr:to>
      <xdr:col>1</xdr:col>
      <xdr:colOff>665727</xdr:colOff>
      <xdr:row>4</xdr:row>
      <xdr:rowOff>166587</xdr:rowOff>
    </xdr:to>
    <xdr:pic>
      <xdr:nvPicPr>
        <xdr:cNvPr id="3" name="Picture 2">
          <a:extLst>
            <a:ext uri="{FF2B5EF4-FFF2-40B4-BE49-F238E27FC236}">
              <a16:creationId xmlns:a16="http://schemas.microsoft.com/office/drawing/2014/main" id="{18A6AC4D-8B1E-8F9F-7A0A-CAA14A1893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95" y="112661"/>
          <a:ext cx="983226" cy="8732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FF44E-02B5-46A7-BE80-C1D730DC66F6}">
  <dimension ref="A1:J106"/>
  <sheetViews>
    <sheetView view="pageBreakPreview" zoomScale="93" zoomScaleNormal="100" zoomScaleSheetLayoutView="93" workbookViewId="0">
      <selection activeCell="K3" sqref="K3"/>
    </sheetView>
  </sheetViews>
  <sheetFormatPr defaultRowHeight="15.75" x14ac:dyDescent="0.25"/>
  <cols>
    <col min="1" max="1" width="5.85546875" style="17" bestFit="1" customWidth="1"/>
    <col min="2" max="2" width="66" style="18" customWidth="1"/>
    <col min="3" max="3" width="9.140625" style="18"/>
    <col min="4" max="4" width="10.5703125" style="18" bestFit="1" customWidth="1"/>
    <col min="5" max="5" width="11" style="18" customWidth="1"/>
    <col min="6" max="6" width="15.5703125" style="18" bestFit="1" customWidth="1"/>
    <col min="7" max="7" width="10.5703125" style="18" bestFit="1" customWidth="1"/>
    <col min="8" max="8" width="10.28515625" style="18" bestFit="1" customWidth="1"/>
    <col min="9" max="9" width="13.42578125" style="18" bestFit="1" customWidth="1"/>
    <col min="10" max="10" width="10.85546875" style="18" customWidth="1"/>
    <col min="11" max="16384" width="9.140625" style="18"/>
  </cols>
  <sheetData>
    <row r="1" spans="1:10" ht="31.5" customHeight="1" x14ac:dyDescent="0.25">
      <c r="A1" s="84" t="s">
        <v>0</v>
      </c>
      <c r="B1" s="84"/>
      <c r="C1" s="84"/>
      <c r="D1" s="84"/>
      <c r="E1" s="84"/>
      <c r="F1" s="84"/>
      <c r="G1" s="84"/>
      <c r="H1" s="14"/>
      <c r="I1" s="14"/>
      <c r="J1" s="14"/>
    </row>
    <row r="2" spans="1:10" x14ac:dyDescent="0.25">
      <c r="A2" s="16" t="s">
        <v>1</v>
      </c>
      <c r="B2" s="16" t="s">
        <v>2</v>
      </c>
      <c r="C2" s="16" t="s">
        <v>3</v>
      </c>
      <c r="D2" s="16" t="s">
        <v>37</v>
      </c>
      <c r="E2" s="16" t="s">
        <v>38</v>
      </c>
      <c r="F2" s="16" t="s">
        <v>39</v>
      </c>
      <c r="G2" s="16" t="s">
        <v>9</v>
      </c>
    </row>
    <row r="3" spans="1:10" ht="63" x14ac:dyDescent="0.25">
      <c r="A3" s="16">
        <v>1</v>
      </c>
      <c r="B3" s="36" t="s">
        <v>108</v>
      </c>
      <c r="C3" s="15" t="s">
        <v>13</v>
      </c>
      <c r="D3" s="23">
        <f>'Detailed Measurement'!$I$29</f>
        <v>591.53653825617027</v>
      </c>
      <c r="E3" s="40">
        <v>100</v>
      </c>
      <c r="F3" s="20">
        <f>PRODUCT(D3:E3)</f>
        <v>59153.653825617024</v>
      </c>
      <c r="G3" s="15"/>
    </row>
    <row r="4" spans="1:10" x14ac:dyDescent="0.25">
      <c r="A4" s="16"/>
      <c r="B4" s="37"/>
      <c r="C4" s="15"/>
      <c r="D4" s="16"/>
      <c r="E4" s="15"/>
      <c r="F4" s="15"/>
      <c r="G4" s="15"/>
    </row>
    <row r="5" spans="1:10" ht="63" x14ac:dyDescent="0.25">
      <c r="A5" s="16">
        <v>2</v>
      </c>
      <c r="B5" s="36" t="s">
        <v>109</v>
      </c>
      <c r="C5" s="15" t="s">
        <v>13</v>
      </c>
      <c r="D5" s="23" t="e">
        <f>'Detailed Measurement'!#REF!</f>
        <v>#REF!</v>
      </c>
      <c r="E5" s="15">
        <v>100</v>
      </c>
      <c r="F5" s="20" t="e">
        <f>PRODUCT(D5:E5)</f>
        <v>#REF!</v>
      </c>
      <c r="G5" s="15"/>
    </row>
    <row r="6" spans="1:10" x14ac:dyDescent="0.25">
      <c r="A6" s="16"/>
      <c r="B6" s="37"/>
      <c r="C6" s="16"/>
      <c r="D6" s="16"/>
      <c r="E6" s="16"/>
      <c r="F6" s="16"/>
      <c r="G6" s="16"/>
    </row>
    <row r="7" spans="1:10" ht="126" x14ac:dyDescent="0.25">
      <c r="A7" s="15">
        <v>3</v>
      </c>
      <c r="B7" s="5" t="s">
        <v>25</v>
      </c>
      <c r="C7" s="15" t="s">
        <v>64</v>
      </c>
      <c r="D7" s="23">
        <f>'Detailed Measurement'!I94</f>
        <v>349.20007325265033</v>
      </c>
      <c r="E7" s="15">
        <v>1000</v>
      </c>
      <c r="F7" s="20">
        <f>PRODUCT(D7:E7)</f>
        <v>349200.07325265033</v>
      </c>
      <c r="G7" s="15"/>
    </row>
    <row r="8" spans="1:10" x14ac:dyDescent="0.25">
      <c r="A8" s="15"/>
      <c r="B8" s="19"/>
      <c r="C8" s="15"/>
      <c r="D8" s="16"/>
      <c r="E8" s="15"/>
      <c r="F8" s="20"/>
      <c r="G8" s="15"/>
    </row>
    <row r="9" spans="1:10" ht="378" x14ac:dyDescent="0.25">
      <c r="A9" s="15">
        <v>4</v>
      </c>
      <c r="B9" s="38" t="s">
        <v>106</v>
      </c>
      <c r="C9" s="15" t="s">
        <v>13</v>
      </c>
      <c r="D9" s="23" t="e">
        <f>'Detailed Measurement'!#REF!</f>
        <v>#REF!</v>
      </c>
      <c r="E9" s="15">
        <v>860</v>
      </c>
      <c r="F9" s="20" t="e">
        <f>PRODUCT(D9:E9)</f>
        <v>#REF!</v>
      </c>
      <c r="G9" s="15"/>
    </row>
    <row r="10" spans="1:10" x14ac:dyDescent="0.25">
      <c r="A10" s="15"/>
      <c r="B10" s="39"/>
      <c r="C10" s="15"/>
      <c r="D10" s="16"/>
      <c r="E10" s="15"/>
      <c r="F10" s="20"/>
      <c r="G10" s="15"/>
    </row>
    <row r="11" spans="1:10" ht="220.5" x14ac:dyDescent="0.25">
      <c r="A11" s="15">
        <v>5</v>
      </c>
      <c r="B11" s="5" t="s">
        <v>26</v>
      </c>
      <c r="C11" s="15" t="s">
        <v>64</v>
      </c>
      <c r="D11" s="23">
        <f>'Detailed Measurement'!I114</f>
        <v>2807.86074297696</v>
      </c>
      <c r="E11" s="15">
        <v>3200</v>
      </c>
      <c r="F11" s="20">
        <f>PRODUCT(D11:E11)</f>
        <v>8985154.3775262721</v>
      </c>
      <c r="G11" s="15"/>
    </row>
    <row r="12" spans="1:10" x14ac:dyDescent="0.25">
      <c r="A12" s="15"/>
      <c r="B12" s="19"/>
      <c r="C12" s="15"/>
      <c r="D12" s="16"/>
      <c r="E12" s="15"/>
      <c r="F12" s="20"/>
      <c r="G12" s="15"/>
    </row>
    <row r="13" spans="1:10" ht="315" x14ac:dyDescent="0.25">
      <c r="A13" s="15">
        <v>6</v>
      </c>
      <c r="B13" s="5" t="s">
        <v>27</v>
      </c>
      <c r="C13" s="15" t="s">
        <v>64</v>
      </c>
      <c r="D13" s="23">
        <f>'Detailed Measurement'!I151</f>
        <v>24.86679929856</v>
      </c>
      <c r="E13" s="15">
        <v>3200</v>
      </c>
      <c r="F13" s="20">
        <f>PRODUCT(D13:E13)</f>
        <v>79573.757755391998</v>
      </c>
      <c r="G13" s="15"/>
    </row>
    <row r="14" spans="1:10" x14ac:dyDescent="0.25">
      <c r="A14" s="15"/>
      <c r="B14" s="19"/>
      <c r="C14" s="15"/>
      <c r="D14" s="16"/>
      <c r="E14" s="15"/>
      <c r="F14" s="20"/>
      <c r="G14" s="15"/>
    </row>
    <row r="15" spans="1:10" ht="236.25" x14ac:dyDescent="0.25">
      <c r="A15" s="15">
        <v>7</v>
      </c>
      <c r="B15" s="5" t="s">
        <v>58</v>
      </c>
      <c r="C15" s="15" t="s">
        <v>64</v>
      </c>
      <c r="D15" s="23">
        <f>'Detailed Measurement'!I162</f>
        <v>19.02189744</v>
      </c>
      <c r="E15" s="15">
        <v>2600</v>
      </c>
      <c r="F15" s="20">
        <f>PRODUCT(D15:E15)</f>
        <v>49456.933343999997</v>
      </c>
      <c r="G15" s="15"/>
    </row>
    <row r="16" spans="1:10" x14ac:dyDescent="0.25">
      <c r="A16" s="15"/>
      <c r="B16" s="19"/>
      <c r="C16" s="15"/>
      <c r="D16" s="16"/>
      <c r="E16" s="15"/>
      <c r="F16" s="20"/>
      <c r="G16" s="15"/>
    </row>
    <row r="17" spans="1:7" ht="78.75" x14ac:dyDescent="0.25">
      <c r="A17" s="15">
        <v>8</v>
      </c>
      <c r="B17" s="5" t="s">
        <v>86</v>
      </c>
      <c r="C17" s="15" t="s">
        <v>64</v>
      </c>
      <c r="D17" s="23">
        <f>'Detailed Measurement'!I175</f>
        <v>35.11734912</v>
      </c>
      <c r="E17" s="15">
        <v>5500</v>
      </c>
      <c r="F17" s="20">
        <f>PRODUCT(D17:E17)</f>
        <v>193145.42016000001</v>
      </c>
      <c r="G17" s="15"/>
    </row>
    <row r="18" spans="1:7" x14ac:dyDescent="0.25">
      <c r="A18" s="15"/>
      <c r="B18" s="19"/>
      <c r="C18" s="15"/>
      <c r="D18" s="16"/>
      <c r="E18" s="15"/>
      <c r="F18" s="20"/>
      <c r="G18" s="15"/>
    </row>
    <row r="19" spans="1:7" ht="189" x14ac:dyDescent="0.25">
      <c r="A19" s="15">
        <v>9</v>
      </c>
      <c r="B19" s="5" t="s">
        <v>45</v>
      </c>
      <c r="C19" s="15" t="s">
        <v>102</v>
      </c>
      <c r="D19" s="23">
        <f>'Detailed Measurement'!I230</f>
        <v>20</v>
      </c>
      <c r="E19" s="15">
        <v>4500</v>
      </c>
      <c r="F19" s="20">
        <f>PRODUCT(D19:E19)</f>
        <v>90000</v>
      </c>
      <c r="G19" s="15"/>
    </row>
    <row r="20" spans="1:7" x14ac:dyDescent="0.25">
      <c r="A20" s="15"/>
      <c r="B20" s="19"/>
      <c r="C20" s="15"/>
      <c r="D20" s="16"/>
      <c r="E20" s="15"/>
      <c r="F20" s="20"/>
      <c r="G20" s="15"/>
    </row>
    <row r="21" spans="1:7" ht="189" x14ac:dyDescent="0.25">
      <c r="A21" s="15">
        <v>10</v>
      </c>
      <c r="B21" s="5" t="s">
        <v>46</v>
      </c>
      <c r="C21" s="15" t="s">
        <v>102</v>
      </c>
      <c r="D21" s="23" t="e">
        <f>'Detailed Measurement'!#REF!</f>
        <v>#REF!</v>
      </c>
      <c r="E21" s="15">
        <v>4000</v>
      </c>
      <c r="F21" s="20" t="e">
        <f>PRODUCT(D21:E21)</f>
        <v>#REF!</v>
      </c>
      <c r="G21" s="15"/>
    </row>
    <row r="22" spans="1:7" x14ac:dyDescent="0.25">
      <c r="A22" s="15"/>
      <c r="B22" s="19"/>
      <c r="C22" s="15"/>
      <c r="D22" s="16"/>
      <c r="E22" s="15"/>
      <c r="F22" s="20"/>
      <c r="G22" s="15"/>
    </row>
    <row r="23" spans="1:7" ht="173.25" x14ac:dyDescent="0.25">
      <c r="A23" s="15">
        <v>11</v>
      </c>
      <c r="B23" s="5" t="s">
        <v>42</v>
      </c>
      <c r="C23" s="15" t="s">
        <v>102</v>
      </c>
      <c r="D23" s="23">
        <f>'Detailed Measurement'!I234</f>
        <v>1</v>
      </c>
      <c r="E23" s="15">
        <v>5000</v>
      </c>
      <c r="F23" s="20">
        <f>PRODUCT(D23:E23)</f>
        <v>5000</v>
      </c>
      <c r="G23" s="15"/>
    </row>
    <row r="24" spans="1:7" x14ac:dyDescent="0.25">
      <c r="A24" s="15"/>
      <c r="B24" s="19"/>
      <c r="C24" s="15"/>
      <c r="D24" s="16"/>
      <c r="E24" s="15"/>
      <c r="F24" s="20"/>
      <c r="G24" s="15"/>
    </row>
    <row r="25" spans="1:7" ht="173.25" x14ac:dyDescent="0.25">
      <c r="A25" s="15">
        <v>12</v>
      </c>
      <c r="B25" s="5" t="s">
        <v>41</v>
      </c>
      <c r="C25" s="15" t="s">
        <v>102</v>
      </c>
      <c r="D25" s="23">
        <f>'Detailed Measurement'!I239</f>
        <v>5</v>
      </c>
      <c r="E25" s="15">
        <v>5000</v>
      </c>
      <c r="F25" s="20">
        <f>PRODUCT(D25:E25)</f>
        <v>25000</v>
      </c>
      <c r="G25" s="15"/>
    </row>
    <row r="26" spans="1:7" x14ac:dyDescent="0.25">
      <c r="A26" s="15"/>
      <c r="B26" s="19"/>
      <c r="C26" s="15"/>
      <c r="D26" s="16"/>
      <c r="E26" s="15"/>
      <c r="F26" s="20"/>
      <c r="G26" s="15"/>
    </row>
    <row r="27" spans="1:7" ht="173.25" x14ac:dyDescent="0.25">
      <c r="A27" s="15">
        <v>13</v>
      </c>
      <c r="B27" s="5" t="s">
        <v>40</v>
      </c>
      <c r="C27" s="15" t="s">
        <v>102</v>
      </c>
      <c r="D27" s="23">
        <f>'Detailed Measurement'!I244</f>
        <v>7</v>
      </c>
      <c r="E27" s="15">
        <v>5000</v>
      </c>
      <c r="F27" s="20">
        <f>PRODUCT(D27:E27)</f>
        <v>35000</v>
      </c>
      <c r="G27" s="15"/>
    </row>
    <row r="28" spans="1:7" x14ac:dyDescent="0.25">
      <c r="A28" s="15"/>
      <c r="B28" s="19"/>
      <c r="C28" s="15"/>
      <c r="D28" s="16"/>
      <c r="E28" s="15"/>
      <c r="F28" s="20"/>
      <c r="G28" s="15"/>
    </row>
    <row r="29" spans="1:7" ht="110.25" x14ac:dyDescent="0.25">
      <c r="A29" s="15">
        <v>14</v>
      </c>
      <c r="B29" s="5" t="s">
        <v>43</v>
      </c>
      <c r="C29" s="15" t="s">
        <v>102</v>
      </c>
      <c r="D29" s="23">
        <f>'Detailed Measurement'!I248</f>
        <v>1</v>
      </c>
      <c r="E29" s="15">
        <v>4000</v>
      </c>
      <c r="F29" s="20">
        <f>PRODUCT(D29:E29)</f>
        <v>4000</v>
      </c>
      <c r="G29" s="15"/>
    </row>
    <row r="30" spans="1:7" x14ac:dyDescent="0.25">
      <c r="A30" s="15"/>
      <c r="B30" s="19"/>
      <c r="C30" s="15"/>
      <c r="D30" s="16"/>
      <c r="E30" s="15"/>
      <c r="F30" s="20"/>
      <c r="G30" s="15"/>
    </row>
    <row r="31" spans="1:7" ht="110.25" x14ac:dyDescent="0.25">
      <c r="A31" s="15">
        <v>15</v>
      </c>
      <c r="B31" s="5" t="s">
        <v>55</v>
      </c>
      <c r="C31" s="15" t="s">
        <v>102</v>
      </c>
      <c r="D31" s="23">
        <f>'Detailed Measurement'!I255</f>
        <v>19</v>
      </c>
      <c r="E31" s="15">
        <v>4000</v>
      </c>
      <c r="F31" s="20">
        <f>PRODUCT(D31:E31)</f>
        <v>76000</v>
      </c>
      <c r="G31" s="15"/>
    </row>
    <row r="32" spans="1:7" x14ac:dyDescent="0.25">
      <c r="A32" s="15"/>
      <c r="B32" s="19"/>
      <c r="C32" s="15"/>
      <c r="D32" s="16"/>
      <c r="E32" s="15"/>
      <c r="F32" s="20"/>
      <c r="G32" s="15"/>
    </row>
    <row r="33" spans="1:7" ht="78.75" x14ac:dyDescent="0.25">
      <c r="A33" s="15">
        <v>16</v>
      </c>
      <c r="B33" s="5" t="s">
        <v>56</v>
      </c>
      <c r="C33" s="15" t="s">
        <v>102</v>
      </c>
      <c r="D33" s="23">
        <f>'Detailed Measurement'!I259</f>
        <v>1</v>
      </c>
      <c r="E33" s="15">
        <v>5000</v>
      </c>
      <c r="F33" s="20">
        <f>PRODUCT(D33:E33)</f>
        <v>5000</v>
      </c>
      <c r="G33" s="15"/>
    </row>
    <row r="34" spans="1:7" x14ac:dyDescent="0.25">
      <c r="A34" s="15"/>
      <c r="B34" s="19"/>
      <c r="C34" s="15"/>
      <c r="D34" s="16"/>
      <c r="E34" s="15"/>
      <c r="F34" s="20"/>
      <c r="G34" s="15"/>
    </row>
    <row r="35" spans="1:7" x14ac:dyDescent="0.25">
      <c r="A35" s="15"/>
      <c r="B35" s="22" t="s">
        <v>47</v>
      </c>
      <c r="C35" s="15"/>
      <c r="D35" s="16"/>
      <c r="E35" s="15"/>
      <c r="F35" s="20"/>
      <c r="G35" s="15"/>
    </row>
    <row r="36" spans="1:7" ht="47.25" x14ac:dyDescent="0.25">
      <c r="A36" s="15">
        <v>17</v>
      </c>
      <c r="B36" s="5" t="s">
        <v>51</v>
      </c>
      <c r="C36" s="15" t="s">
        <v>4</v>
      </c>
      <c r="D36" s="23">
        <f>'Detailed Measurement'!I264</f>
        <v>12</v>
      </c>
      <c r="E36" s="15">
        <v>6000</v>
      </c>
      <c r="F36" s="20">
        <f>PRODUCT(D36:E36)</f>
        <v>72000</v>
      </c>
      <c r="G36" s="15"/>
    </row>
    <row r="37" spans="1:7" x14ac:dyDescent="0.25">
      <c r="A37" s="15"/>
      <c r="B37" s="19"/>
      <c r="C37" s="15"/>
      <c r="D37" s="16"/>
      <c r="E37" s="15"/>
      <c r="F37" s="20"/>
      <c r="G37" s="15"/>
    </row>
    <row r="38" spans="1:7" ht="31.5" x14ac:dyDescent="0.25">
      <c r="A38" s="15">
        <v>18</v>
      </c>
      <c r="B38" s="5" t="s">
        <v>52</v>
      </c>
      <c r="C38" s="7" t="s">
        <v>4</v>
      </c>
      <c r="D38" s="23">
        <f>'Detailed Measurement'!I268</f>
        <v>50</v>
      </c>
      <c r="E38" s="15">
        <v>4500</v>
      </c>
      <c r="F38" s="20">
        <f>PRODUCT(D38:E38)</f>
        <v>225000</v>
      </c>
      <c r="G38" s="15"/>
    </row>
    <row r="39" spans="1:7" x14ac:dyDescent="0.25">
      <c r="A39" s="15"/>
      <c r="B39" s="19"/>
      <c r="C39" s="15"/>
      <c r="D39" s="16"/>
      <c r="E39" s="15"/>
      <c r="F39" s="20"/>
      <c r="G39" s="15"/>
    </row>
    <row r="40" spans="1:7" ht="31.5" x14ac:dyDescent="0.25">
      <c r="A40" s="15">
        <v>19</v>
      </c>
      <c r="B40" s="5" t="s">
        <v>53</v>
      </c>
      <c r="C40" s="7" t="s">
        <v>4</v>
      </c>
      <c r="D40" s="23">
        <f>'Detailed Measurement'!I272</f>
        <v>35</v>
      </c>
      <c r="E40" s="15">
        <v>3000</v>
      </c>
      <c r="F40" s="20">
        <f>PRODUCT(D40:E40)</f>
        <v>105000</v>
      </c>
      <c r="G40" s="15"/>
    </row>
    <row r="41" spans="1:7" x14ac:dyDescent="0.25">
      <c r="A41" s="15"/>
      <c r="B41" s="19"/>
      <c r="C41" s="15"/>
      <c r="D41" s="16"/>
      <c r="E41" s="15"/>
      <c r="F41" s="20"/>
      <c r="G41" s="15"/>
    </row>
    <row r="42" spans="1:7" x14ac:dyDescent="0.25">
      <c r="A42" s="15">
        <v>20</v>
      </c>
      <c r="B42" s="5" t="s">
        <v>54</v>
      </c>
      <c r="C42" s="7" t="s">
        <v>4</v>
      </c>
      <c r="D42" s="23">
        <f>'Detailed Measurement'!I276</f>
        <v>2</v>
      </c>
      <c r="E42" s="15">
        <v>12000</v>
      </c>
      <c r="F42" s="20">
        <f>PRODUCT(D42:E42)</f>
        <v>24000</v>
      </c>
      <c r="G42" s="15"/>
    </row>
    <row r="43" spans="1:7" x14ac:dyDescent="0.25">
      <c r="A43" s="15"/>
      <c r="B43" s="19"/>
      <c r="C43" s="15"/>
      <c r="D43" s="16"/>
      <c r="E43" s="15"/>
      <c r="F43" s="20"/>
      <c r="G43" s="15"/>
    </row>
    <row r="44" spans="1:7" ht="141.75" x14ac:dyDescent="0.25">
      <c r="A44" s="15">
        <v>21</v>
      </c>
      <c r="B44" s="4" t="s">
        <v>63</v>
      </c>
      <c r="C44" s="15" t="s">
        <v>64</v>
      </c>
      <c r="D44" s="23">
        <f>'Detailed Measurement'!I196</f>
        <v>75.71441999999999</v>
      </c>
      <c r="E44" s="15">
        <v>8100</v>
      </c>
      <c r="F44" s="20">
        <f>PRODUCT(D44:E44)</f>
        <v>613286.80199999991</v>
      </c>
      <c r="G44" s="15"/>
    </row>
    <row r="45" spans="1:7" x14ac:dyDescent="0.25">
      <c r="A45" s="15"/>
      <c r="B45" s="35" t="s">
        <v>113</v>
      </c>
      <c r="C45" s="16" t="s">
        <v>111</v>
      </c>
      <c r="D45" s="15"/>
      <c r="E45" s="15"/>
      <c r="F45" s="23" t="e">
        <f>SUM(F3:F44)</f>
        <v>#REF!</v>
      </c>
      <c r="G45" s="15"/>
    </row>
    <row r="46" spans="1:7" x14ac:dyDescent="0.25">
      <c r="A46" s="41"/>
      <c r="B46" s="35" t="s">
        <v>112</v>
      </c>
      <c r="C46" s="16" t="s">
        <v>111</v>
      </c>
      <c r="D46" s="15"/>
      <c r="E46" s="42"/>
      <c r="F46" s="23" t="e">
        <f>F45*18%</f>
        <v>#REF!</v>
      </c>
      <c r="G46" s="15"/>
    </row>
    <row r="47" spans="1:7" x14ac:dyDescent="0.25">
      <c r="A47" s="19"/>
      <c r="B47" s="35" t="s">
        <v>104</v>
      </c>
      <c r="C47" s="16" t="s">
        <v>111</v>
      </c>
      <c r="D47" s="19"/>
      <c r="E47" s="19"/>
      <c r="F47" s="23" t="e">
        <f>F45+F46</f>
        <v>#REF!</v>
      </c>
      <c r="G47" s="19"/>
    </row>
    <row r="48" spans="1:7" ht="31.5" customHeight="1" x14ac:dyDescent="0.25">
      <c r="A48" s="15"/>
      <c r="B48" s="35" t="s">
        <v>114</v>
      </c>
      <c r="C48" s="85" t="s">
        <v>115</v>
      </c>
      <c r="D48" s="86"/>
      <c r="E48" s="86"/>
      <c r="F48" s="86"/>
      <c r="G48" s="87"/>
    </row>
    <row r="49" spans="3:7" x14ac:dyDescent="0.25">
      <c r="C49" s="17"/>
      <c r="D49" s="17"/>
      <c r="E49" s="17"/>
      <c r="F49" s="17"/>
      <c r="G49" s="17"/>
    </row>
    <row r="50" spans="3:7" x14ac:dyDescent="0.25">
      <c r="C50" s="17"/>
      <c r="D50" s="17"/>
      <c r="E50" s="17"/>
      <c r="F50" s="17"/>
      <c r="G50" s="17"/>
    </row>
    <row r="51" spans="3:7" x14ac:dyDescent="0.25">
      <c r="C51" s="17"/>
      <c r="D51" s="17"/>
      <c r="E51" s="17"/>
      <c r="F51" s="17"/>
      <c r="G51" s="17"/>
    </row>
    <row r="52" spans="3:7" x14ac:dyDescent="0.25">
      <c r="C52" s="17"/>
      <c r="D52" s="17"/>
      <c r="E52" s="17"/>
      <c r="F52" s="17"/>
      <c r="G52" s="17"/>
    </row>
    <row r="53" spans="3:7" x14ac:dyDescent="0.25">
      <c r="C53" s="17"/>
      <c r="D53" s="17"/>
      <c r="E53" s="17"/>
      <c r="F53" s="17"/>
      <c r="G53" s="17"/>
    </row>
    <row r="54" spans="3:7" x14ac:dyDescent="0.25">
      <c r="C54" s="17"/>
      <c r="D54" s="17"/>
      <c r="E54" s="17"/>
      <c r="F54" s="17"/>
      <c r="G54" s="17"/>
    </row>
    <row r="55" spans="3:7" x14ac:dyDescent="0.25">
      <c r="C55" s="17"/>
      <c r="D55" s="17"/>
      <c r="E55" s="17"/>
      <c r="F55" s="17"/>
      <c r="G55" s="17"/>
    </row>
    <row r="56" spans="3:7" x14ac:dyDescent="0.25">
      <c r="C56" s="17"/>
      <c r="D56" s="17"/>
      <c r="E56" s="17"/>
      <c r="F56" s="17"/>
      <c r="G56" s="17"/>
    </row>
    <row r="57" spans="3:7" x14ac:dyDescent="0.25">
      <c r="C57" s="17"/>
      <c r="D57" s="17"/>
      <c r="E57" s="17"/>
      <c r="F57" s="17"/>
      <c r="G57" s="17"/>
    </row>
    <row r="58" spans="3:7" x14ac:dyDescent="0.25">
      <c r="C58" s="17"/>
      <c r="D58" s="17"/>
      <c r="E58" s="17"/>
      <c r="F58" s="17"/>
      <c r="G58" s="17"/>
    </row>
    <row r="59" spans="3:7" x14ac:dyDescent="0.25">
      <c r="C59" s="17"/>
      <c r="D59" s="17"/>
      <c r="E59" s="17"/>
      <c r="F59" s="17"/>
      <c r="G59" s="17"/>
    </row>
    <row r="60" spans="3:7" x14ac:dyDescent="0.25">
      <c r="C60" s="17"/>
      <c r="D60" s="17"/>
      <c r="E60" s="17"/>
      <c r="F60" s="17"/>
      <c r="G60" s="17"/>
    </row>
    <row r="61" spans="3:7" x14ac:dyDescent="0.25">
      <c r="C61" s="17"/>
      <c r="D61" s="17"/>
      <c r="E61" s="17"/>
      <c r="F61" s="17"/>
      <c r="G61" s="17"/>
    </row>
    <row r="62" spans="3:7" x14ac:dyDescent="0.25">
      <c r="C62" s="17"/>
      <c r="D62" s="17"/>
      <c r="E62" s="17"/>
      <c r="F62" s="17"/>
      <c r="G62" s="17"/>
    </row>
    <row r="63" spans="3:7" x14ac:dyDescent="0.25">
      <c r="C63" s="17"/>
      <c r="D63" s="17"/>
      <c r="E63" s="17"/>
      <c r="F63" s="17"/>
      <c r="G63" s="17"/>
    </row>
    <row r="64" spans="3:7" x14ac:dyDescent="0.25">
      <c r="C64" s="17"/>
      <c r="D64" s="17"/>
      <c r="E64" s="17"/>
      <c r="F64" s="17"/>
      <c r="G64" s="17"/>
    </row>
    <row r="65" spans="3:7" x14ac:dyDescent="0.25">
      <c r="C65" s="17"/>
      <c r="D65" s="17"/>
      <c r="E65" s="17"/>
      <c r="F65" s="17"/>
      <c r="G65" s="17"/>
    </row>
    <row r="66" spans="3:7" x14ac:dyDescent="0.25">
      <c r="C66" s="17"/>
      <c r="D66" s="17"/>
      <c r="E66" s="17"/>
      <c r="F66" s="17"/>
      <c r="G66" s="17"/>
    </row>
    <row r="67" spans="3:7" x14ac:dyDescent="0.25">
      <c r="C67" s="17"/>
      <c r="D67" s="17"/>
      <c r="E67" s="17"/>
      <c r="F67" s="17"/>
      <c r="G67" s="17"/>
    </row>
    <row r="68" spans="3:7" x14ac:dyDescent="0.25">
      <c r="C68" s="17"/>
      <c r="D68" s="17"/>
      <c r="E68" s="17"/>
      <c r="F68" s="17"/>
      <c r="G68" s="17"/>
    </row>
    <row r="69" spans="3:7" x14ac:dyDescent="0.25">
      <c r="C69" s="17"/>
      <c r="D69" s="17"/>
      <c r="E69" s="17"/>
      <c r="F69" s="17"/>
      <c r="G69" s="17"/>
    </row>
    <row r="70" spans="3:7" x14ac:dyDescent="0.25">
      <c r="C70" s="17"/>
      <c r="D70" s="17"/>
      <c r="E70" s="17"/>
      <c r="F70" s="17"/>
      <c r="G70" s="17"/>
    </row>
    <row r="71" spans="3:7" x14ac:dyDescent="0.25">
      <c r="C71" s="17"/>
      <c r="D71" s="17"/>
      <c r="E71" s="17"/>
      <c r="F71" s="17"/>
      <c r="G71" s="17"/>
    </row>
    <row r="72" spans="3:7" x14ac:dyDescent="0.25">
      <c r="C72" s="17"/>
      <c r="D72" s="17"/>
      <c r="E72" s="17"/>
      <c r="F72" s="17"/>
      <c r="G72" s="17"/>
    </row>
    <row r="73" spans="3:7" x14ac:dyDescent="0.25">
      <c r="C73" s="17"/>
      <c r="D73" s="17"/>
      <c r="E73" s="17"/>
      <c r="F73" s="17"/>
      <c r="G73" s="17"/>
    </row>
    <row r="74" spans="3:7" x14ac:dyDescent="0.25">
      <c r="C74" s="17"/>
      <c r="D74" s="17"/>
      <c r="E74" s="17"/>
      <c r="F74" s="17"/>
      <c r="G74" s="17"/>
    </row>
    <row r="75" spans="3:7" x14ac:dyDescent="0.25">
      <c r="C75" s="17"/>
      <c r="D75" s="17"/>
      <c r="E75" s="17"/>
      <c r="F75" s="17"/>
      <c r="G75" s="17"/>
    </row>
    <row r="76" spans="3:7" x14ac:dyDescent="0.25">
      <c r="C76" s="17"/>
      <c r="D76" s="17"/>
      <c r="E76" s="17"/>
      <c r="F76" s="17"/>
      <c r="G76" s="17"/>
    </row>
    <row r="77" spans="3:7" x14ac:dyDescent="0.25">
      <c r="C77" s="17"/>
      <c r="D77" s="17"/>
      <c r="E77" s="17"/>
      <c r="F77" s="17"/>
      <c r="G77" s="17"/>
    </row>
    <row r="78" spans="3:7" x14ac:dyDescent="0.25">
      <c r="C78" s="17"/>
      <c r="D78" s="17"/>
      <c r="E78" s="17"/>
      <c r="F78" s="17"/>
      <c r="G78" s="17"/>
    </row>
    <row r="79" spans="3:7" x14ac:dyDescent="0.25">
      <c r="C79" s="17"/>
      <c r="D79" s="17"/>
      <c r="E79" s="17"/>
      <c r="F79" s="17"/>
      <c r="G79" s="17"/>
    </row>
    <row r="80" spans="3:7" x14ac:dyDescent="0.25">
      <c r="C80" s="17"/>
      <c r="D80" s="17"/>
      <c r="E80" s="17"/>
      <c r="F80" s="17"/>
      <c r="G80" s="17"/>
    </row>
    <row r="81" spans="3:7" x14ac:dyDescent="0.25">
      <c r="C81" s="17"/>
      <c r="D81" s="17"/>
      <c r="E81" s="17"/>
      <c r="F81" s="17"/>
      <c r="G81" s="17"/>
    </row>
    <row r="82" spans="3:7" x14ac:dyDescent="0.25">
      <c r="C82" s="17"/>
      <c r="D82" s="17"/>
      <c r="E82" s="17"/>
      <c r="F82" s="17"/>
      <c r="G82" s="17"/>
    </row>
    <row r="83" spans="3:7" x14ac:dyDescent="0.25">
      <c r="C83" s="17"/>
      <c r="D83" s="17"/>
      <c r="E83" s="17"/>
      <c r="F83" s="17"/>
      <c r="G83" s="17"/>
    </row>
    <row r="84" spans="3:7" x14ac:dyDescent="0.25">
      <c r="C84" s="17"/>
      <c r="D84" s="17"/>
      <c r="E84" s="17"/>
      <c r="F84" s="17"/>
      <c r="G84" s="17"/>
    </row>
    <row r="85" spans="3:7" x14ac:dyDescent="0.25">
      <c r="C85" s="17"/>
      <c r="D85" s="17"/>
      <c r="E85" s="17"/>
      <c r="F85" s="17"/>
      <c r="G85" s="17"/>
    </row>
    <row r="86" spans="3:7" x14ac:dyDescent="0.25">
      <c r="C86" s="17"/>
      <c r="D86" s="17"/>
      <c r="E86" s="17"/>
      <c r="F86" s="17"/>
      <c r="G86" s="17"/>
    </row>
    <row r="87" spans="3:7" x14ac:dyDescent="0.25">
      <c r="C87" s="17"/>
      <c r="D87" s="17"/>
      <c r="E87" s="17"/>
      <c r="F87" s="17"/>
      <c r="G87" s="17"/>
    </row>
    <row r="88" spans="3:7" x14ac:dyDescent="0.25">
      <c r="C88" s="17"/>
      <c r="D88" s="17"/>
      <c r="E88" s="17"/>
      <c r="F88" s="17"/>
      <c r="G88" s="17"/>
    </row>
    <row r="89" spans="3:7" x14ac:dyDescent="0.25">
      <c r="C89" s="17"/>
      <c r="D89" s="17"/>
      <c r="E89" s="17"/>
      <c r="F89" s="17"/>
      <c r="G89" s="17"/>
    </row>
    <row r="90" spans="3:7" x14ac:dyDescent="0.25">
      <c r="C90" s="17"/>
      <c r="D90" s="17"/>
      <c r="E90" s="17"/>
      <c r="F90" s="17"/>
      <c r="G90" s="17"/>
    </row>
    <row r="91" spans="3:7" x14ac:dyDescent="0.25">
      <c r="C91" s="17"/>
      <c r="D91" s="17"/>
      <c r="E91" s="17"/>
      <c r="F91" s="17"/>
      <c r="G91" s="17"/>
    </row>
    <row r="92" spans="3:7" x14ac:dyDescent="0.25">
      <c r="C92" s="17"/>
      <c r="D92" s="17"/>
      <c r="E92" s="17"/>
      <c r="F92" s="17"/>
      <c r="G92" s="17"/>
    </row>
    <row r="93" spans="3:7" x14ac:dyDescent="0.25">
      <c r="C93" s="17"/>
      <c r="D93" s="17"/>
      <c r="E93" s="17"/>
      <c r="F93" s="17"/>
      <c r="G93" s="17"/>
    </row>
    <row r="94" spans="3:7" x14ac:dyDescent="0.25">
      <c r="C94" s="17"/>
      <c r="D94" s="17"/>
      <c r="E94" s="17"/>
      <c r="F94" s="17"/>
      <c r="G94" s="17"/>
    </row>
    <row r="95" spans="3:7" x14ac:dyDescent="0.25">
      <c r="C95" s="17"/>
      <c r="D95" s="17"/>
      <c r="E95" s="17"/>
      <c r="F95" s="17"/>
      <c r="G95" s="17"/>
    </row>
    <row r="96" spans="3:7" x14ac:dyDescent="0.25">
      <c r="C96" s="17"/>
      <c r="D96" s="17"/>
      <c r="E96" s="17"/>
      <c r="F96" s="17"/>
      <c r="G96" s="17"/>
    </row>
    <row r="97" spans="3:7" x14ac:dyDescent="0.25">
      <c r="C97" s="17"/>
      <c r="D97" s="17"/>
      <c r="E97" s="17"/>
      <c r="F97" s="17"/>
      <c r="G97" s="17"/>
    </row>
    <row r="98" spans="3:7" x14ac:dyDescent="0.25">
      <c r="C98" s="17"/>
      <c r="D98" s="17"/>
      <c r="E98" s="17"/>
      <c r="F98" s="17"/>
      <c r="G98" s="17"/>
    </row>
    <row r="99" spans="3:7" x14ac:dyDescent="0.25">
      <c r="C99" s="17"/>
      <c r="D99" s="17"/>
      <c r="E99" s="17"/>
      <c r="F99" s="17"/>
      <c r="G99" s="17"/>
    </row>
    <row r="100" spans="3:7" x14ac:dyDescent="0.25">
      <c r="C100" s="17"/>
      <c r="D100" s="17"/>
      <c r="E100" s="17"/>
      <c r="F100" s="17"/>
      <c r="G100" s="17"/>
    </row>
    <row r="101" spans="3:7" x14ac:dyDescent="0.25">
      <c r="C101" s="17"/>
      <c r="D101" s="17"/>
      <c r="E101" s="17"/>
      <c r="F101" s="17"/>
      <c r="G101" s="17"/>
    </row>
    <row r="102" spans="3:7" x14ac:dyDescent="0.25">
      <c r="C102" s="17"/>
      <c r="D102" s="17"/>
      <c r="E102" s="17"/>
      <c r="F102" s="17"/>
      <c r="G102" s="17"/>
    </row>
    <row r="103" spans="3:7" x14ac:dyDescent="0.25">
      <c r="C103" s="17"/>
      <c r="D103" s="17"/>
      <c r="E103" s="17"/>
      <c r="F103" s="17"/>
      <c r="G103" s="17"/>
    </row>
    <row r="104" spans="3:7" x14ac:dyDescent="0.25">
      <c r="C104" s="17"/>
      <c r="D104" s="17"/>
      <c r="E104" s="17"/>
      <c r="F104" s="17"/>
      <c r="G104" s="17"/>
    </row>
    <row r="105" spans="3:7" x14ac:dyDescent="0.25">
      <c r="C105" s="17"/>
      <c r="D105" s="17"/>
      <c r="E105" s="17"/>
      <c r="F105" s="17"/>
      <c r="G105" s="17"/>
    </row>
    <row r="106" spans="3:7" x14ac:dyDescent="0.25">
      <c r="C106" s="17"/>
      <c r="D106" s="17"/>
      <c r="E106" s="17"/>
      <c r="F106" s="17"/>
      <c r="G106" s="17"/>
    </row>
  </sheetData>
  <mergeCells count="2">
    <mergeCell ref="A1:G1"/>
    <mergeCell ref="C48:G48"/>
  </mergeCells>
  <pageMargins left="0.7" right="0.7" top="0.75" bottom="0.75" header="0.3" footer="0.3"/>
  <pageSetup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6F8D2-3C89-43FC-A5C9-04F5918F409F}">
  <dimension ref="A1:J269"/>
  <sheetViews>
    <sheetView view="pageBreakPreview" topLeftCell="A107" zoomScaleNormal="100" zoomScaleSheetLayoutView="100" workbookViewId="0">
      <selection activeCell="B124" sqref="B124"/>
    </sheetView>
  </sheetViews>
  <sheetFormatPr defaultRowHeight="15.75" x14ac:dyDescent="0.25"/>
  <cols>
    <col min="1" max="1" width="5.85546875" style="2" bestFit="1" customWidth="1"/>
    <col min="2" max="2" width="72.85546875" style="1" customWidth="1"/>
    <col min="3" max="3" width="9.140625" style="2"/>
    <col min="4" max="5" width="6" style="2" customWidth="1"/>
    <col min="6" max="6" width="9.42578125" style="2" bestFit="1" customWidth="1"/>
    <col min="7" max="7" width="10" style="2" customWidth="1"/>
    <col min="8" max="8" width="9.140625" style="2"/>
    <col min="9" max="9" width="13.42578125" style="2" bestFit="1" customWidth="1"/>
    <col min="10" max="10" width="10.85546875" style="2" customWidth="1"/>
    <col min="11" max="16384" width="9.140625" style="1"/>
  </cols>
  <sheetData>
    <row r="1" spans="1:10" ht="15.75" customHeight="1" x14ac:dyDescent="0.25">
      <c r="A1" s="85" t="s">
        <v>0</v>
      </c>
      <c r="B1" s="86"/>
      <c r="C1" s="86"/>
      <c r="D1" s="86"/>
      <c r="E1" s="86"/>
      <c r="F1" s="86"/>
      <c r="G1" s="86"/>
      <c r="H1" s="86"/>
      <c r="I1" s="86"/>
      <c r="J1" s="87"/>
    </row>
    <row r="2" spans="1:10" x14ac:dyDescent="0.25">
      <c r="A2" s="3" t="s">
        <v>1</v>
      </c>
      <c r="B2" s="3" t="s">
        <v>2</v>
      </c>
      <c r="C2" s="3" t="s">
        <v>3</v>
      </c>
      <c r="D2" s="85" t="s">
        <v>4</v>
      </c>
      <c r="E2" s="87"/>
      <c r="F2" s="3" t="s">
        <v>5</v>
      </c>
      <c r="G2" s="3" t="s">
        <v>6</v>
      </c>
      <c r="H2" s="3" t="s">
        <v>7</v>
      </c>
      <c r="I2" s="3" t="s">
        <v>8</v>
      </c>
      <c r="J2" s="3" t="s">
        <v>9</v>
      </c>
    </row>
    <row r="3" spans="1:10" ht="63" x14ac:dyDescent="0.25">
      <c r="A3" s="7">
        <v>1</v>
      </c>
      <c r="B3" s="36" t="s">
        <v>116</v>
      </c>
      <c r="C3" s="7"/>
      <c r="D3" s="7"/>
      <c r="E3" s="7"/>
      <c r="F3" s="7"/>
      <c r="G3" s="7"/>
      <c r="H3" s="7"/>
      <c r="I3" s="7"/>
      <c r="J3" s="7"/>
    </row>
    <row r="4" spans="1:10" x14ac:dyDescent="0.25">
      <c r="A4" s="7"/>
      <c r="B4" s="6" t="s">
        <v>19</v>
      </c>
      <c r="C4" s="7" t="s">
        <v>13</v>
      </c>
      <c r="D4" s="7">
        <v>1</v>
      </c>
      <c r="E4" s="7">
        <v>1</v>
      </c>
      <c r="F4" s="8">
        <f>CONVERT(15.75,"ft","m")</f>
        <v>4.8006000000000002</v>
      </c>
      <c r="G4" s="8">
        <f>CONVERT(9.5,"ft","m")</f>
        <v>2.8956</v>
      </c>
      <c r="H4" s="8"/>
      <c r="I4" s="8">
        <f>PRODUCT(D4:H4)</f>
        <v>13.90061736</v>
      </c>
      <c r="J4" s="7"/>
    </row>
    <row r="5" spans="1:10" x14ac:dyDescent="0.25">
      <c r="A5" s="7"/>
      <c r="B5" s="6" t="s">
        <v>17</v>
      </c>
      <c r="C5" s="7" t="s">
        <v>13</v>
      </c>
      <c r="D5" s="7">
        <v>1</v>
      </c>
      <c r="E5" s="7">
        <v>1</v>
      </c>
      <c r="F5" s="8">
        <f>CONVERT(9,"ft","m")</f>
        <v>2.7431999999999999</v>
      </c>
      <c r="G5" s="8">
        <f>CONVERT(9.25,"ft","m")</f>
        <v>2.8193999999999999</v>
      </c>
      <c r="H5" s="8"/>
      <c r="I5" s="8">
        <f t="shared" ref="I5:I15" si="0">PRODUCT(D5:H5)</f>
        <v>7.7341780799999995</v>
      </c>
      <c r="J5" s="7"/>
    </row>
    <row r="6" spans="1:10" x14ac:dyDescent="0.25">
      <c r="A6" s="7"/>
      <c r="B6" s="6" t="s">
        <v>17</v>
      </c>
      <c r="C6" s="7" t="s">
        <v>13</v>
      </c>
      <c r="D6" s="7">
        <v>1</v>
      </c>
      <c r="E6" s="7">
        <v>1</v>
      </c>
      <c r="F6" s="8">
        <f>CONVERT(8.833,"ft","m")</f>
        <v>2.6922983999999999</v>
      </c>
      <c r="G6" s="8">
        <f>CONVERT(9.25,"ft","m")</f>
        <v>2.8193999999999999</v>
      </c>
      <c r="H6" s="8"/>
      <c r="I6" s="8">
        <f t="shared" si="0"/>
        <v>7.5906661089599989</v>
      </c>
      <c r="J6" s="7"/>
    </row>
    <row r="7" spans="1:10" x14ac:dyDescent="0.25">
      <c r="A7" s="7"/>
      <c r="B7" s="6" t="s">
        <v>16</v>
      </c>
      <c r="C7" s="7" t="s">
        <v>13</v>
      </c>
      <c r="D7" s="7">
        <v>1</v>
      </c>
      <c r="E7" s="7">
        <v>1</v>
      </c>
      <c r="F7" s="8">
        <f>CONVERT(10.5,"ft","m")</f>
        <v>3.2004000000000001</v>
      </c>
      <c r="G7" s="8">
        <f>CONVERT(12,"ft","m")</f>
        <v>3.6576</v>
      </c>
      <c r="H7" s="8"/>
      <c r="I7" s="8">
        <f>PRODUCT(D7:H7)</f>
        <v>11.70578304</v>
      </c>
      <c r="J7" s="7"/>
    </row>
    <row r="8" spans="1:10" x14ac:dyDescent="0.25">
      <c r="A8" s="7"/>
      <c r="B8" s="6" t="s">
        <v>16</v>
      </c>
      <c r="C8" s="7" t="s">
        <v>13</v>
      </c>
      <c r="D8" s="7">
        <v>1</v>
      </c>
      <c r="E8" s="7">
        <v>1</v>
      </c>
      <c r="F8" s="8">
        <f>CONVERT(10.5,"ft","m")</f>
        <v>3.2004000000000001</v>
      </c>
      <c r="G8" s="8">
        <f>CONVERT(11.75,"ft","m")</f>
        <v>3.5813999999999999</v>
      </c>
      <c r="H8" s="8"/>
      <c r="I8" s="8">
        <f>PRODUCT(D8:H8)</f>
        <v>11.46191256</v>
      </c>
      <c r="J8" s="7"/>
    </row>
    <row r="9" spans="1:10" x14ac:dyDescent="0.25">
      <c r="A9" s="7"/>
      <c r="B9" s="6" t="s">
        <v>17</v>
      </c>
      <c r="C9" s="7" t="s">
        <v>13</v>
      </c>
      <c r="D9" s="7">
        <v>1</v>
      </c>
      <c r="E9" s="7">
        <v>2</v>
      </c>
      <c r="F9" s="8">
        <f>CONVERT(8,"ft","m")</f>
        <v>2.4384000000000001</v>
      </c>
      <c r="G9" s="8">
        <f>CONVERT(10,"ft","m")</f>
        <v>3.048</v>
      </c>
      <c r="H9" s="8"/>
      <c r="I9" s="8">
        <f t="shared" si="0"/>
        <v>14.864486400000001</v>
      </c>
      <c r="J9" s="7"/>
    </row>
    <row r="10" spans="1:10" x14ac:dyDescent="0.25">
      <c r="A10" s="7"/>
      <c r="B10" s="6" t="s">
        <v>16</v>
      </c>
      <c r="C10" s="7" t="s">
        <v>13</v>
      </c>
      <c r="D10" s="7">
        <v>1</v>
      </c>
      <c r="E10" s="7">
        <v>1</v>
      </c>
      <c r="F10" s="8">
        <f>CONVERT(9.583,"ft","m")</f>
        <v>2.9208984</v>
      </c>
      <c r="G10" s="8">
        <f>CONVERT(12.5,"ft","m")</f>
        <v>3.81</v>
      </c>
      <c r="H10" s="8"/>
      <c r="I10" s="8">
        <f>PRODUCT(D10:H10)</f>
        <v>11.128622904</v>
      </c>
      <c r="J10" s="7"/>
    </row>
    <row r="11" spans="1:10" x14ac:dyDescent="0.25">
      <c r="A11" s="7"/>
      <c r="B11" s="6" t="s">
        <v>62</v>
      </c>
      <c r="C11" s="7" t="s">
        <v>13</v>
      </c>
      <c r="D11" s="7">
        <v>1</v>
      </c>
      <c r="E11" s="7">
        <v>1</v>
      </c>
      <c r="F11" s="8">
        <f>CONVERT(12,"ft","m")</f>
        <v>3.6576</v>
      </c>
      <c r="G11" s="8">
        <f>CONVERT(10,"ft","m")</f>
        <v>3.048</v>
      </c>
      <c r="H11" s="8"/>
      <c r="I11" s="8">
        <f t="shared" si="0"/>
        <v>11.1483648</v>
      </c>
      <c r="J11" s="7"/>
    </row>
    <row r="12" spans="1:10" x14ac:dyDescent="0.25">
      <c r="A12" s="7"/>
      <c r="B12" s="6" t="s">
        <v>35</v>
      </c>
      <c r="C12" s="7" t="s">
        <v>13</v>
      </c>
      <c r="D12" s="7">
        <v>1</v>
      </c>
      <c r="E12" s="7">
        <v>1</v>
      </c>
      <c r="F12" s="88">
        <f>CONVERT(318,"ft^2","m^2")</f>
        <v>29.543166719999999</v>
      </c>
      <c r="G12" s="89"/>
      <c r="H12" s="8"/>
      <c r="I12" s="8">
        <f t="shared" si="0"/>
        <v>29.543166719999999</v>
      </c>
      <c r="J12" s="7"/>
    </row>
    <row r="13" spans="1:10" x14ac:dyDescent="0.25">
      <c r="A13" s="7"/>
      <c r="B13" s="6" t="s">
        <v>11</v>
      </c>
      <c r="C13" s="7" t="s">
        <v>13</v>
      </c>
      <c r="D13" s="7">
        <v>1</v>
      </c>
      <c r="E13" s="7">
        <v>1</v>
      </c>
      <c r="F13" s="8">
        <f>CONVERT(20,"ft","m")</f>
        <v>6.0960000000000001</v>
      </c>
      <c r="G13" s="8">
        <f>CONVERT(27.833,"ft","m")</f>
        <v>8.4834984000000002</v>
      </c>
      <c r="H13" s="8"/>
      <c r="I13" s="8">
        <f t="shared" si="0"/>
        <v>51.715406246400001</v>
      </c>
      <c r="J13" s="7"/>
    </row>
    <row r="14" spans="1:10" x14ac:dyDescent="0.25">
      <c r="A14" s="7"/>
      <c r="B14" s="6" t="s">
        <v>89</v>
      </c>
      <c r="C14" s="7" t="s">
        <v>13</v>
      </c>
      <c r="D14" s="7">
        <v>1</v>
      </c>
      <c r="E14" s="7">
        <v>1</v>
      </c>
      <c r="F14" s="8">
        <f>CONVERT(19.583,"ft","m")</f>
        <v>5.9688983999999996</v>
      </c>
      <c r="G14" s="8">
        <f>CONVERT(9.166,"ft","m")</f>
        <v>2.7937968</v>
      </c>
      <c r="H14" s="8"/>
      <c r="I14" s="8">
        <f t="shared" si="0"/>
        <v>16.67588924944512</v>
      </c>
      <c r="J14" s="7"/>
    </row>
    <row r="15" spans="1:10" x14ac:dyDescent="0.25">
      <c r="A15" s="7"/>
      <c r="B15" s="6" t="s">
        <v>90</v>
      </c>
      <c r="C15" s="7" t="s">
        <v>13</v>
      </c>
      <c r="D15" s="7">
        <v>1</v>
      </c>
      <c r="E15" s="7">
        <v>1</v>
      </c>
      <c r="F15" s="8">
        <f>CONVERT(9.916,"ft","m")</f>
        <v>3.0223968000000001</v>
      </c>
      <c r="G15" s="8">
        <f>CONVERT(8,"ft","m")</f>
        <v>2.4384000000000001</v>
      </c>
      <c r="H15" s="8"/>
      <c r="I15" s="8">
        <f t="shared" si="0"/>
        <v>7.3698123571200007</v>
      </c>
      <c r="J15" s="7"/>
    </row>
    <row r="16" spans="1:10" x14ac:dyDescent="0.25">
      <c r="A16" s="7"/>
      <c r="B16" s="6" t="s">
        <v>60</v>
      </c>
      <c r="C16" s="7" t="s">
        <v>13</v>
      </c>
      <c r="D16" s="7">
        <v>1</v>
      </c>
      <c r="E16" s="7">
        <v>1</v>
      </c>
      <c r="F16" s="8">
        <f>CONVERT(18.166,"ft","m")</f>
        <v>5.5369967999999998</v>
      </c>
      <c r="G16" s="8">
        <f>CONVERT(12.083,"ft","m")</f>
        <v>3.6828984</v>
      </c>
      <c r="H16" s="8"/>
      <c r="I16" s="8">
        <f>PRODUCT(D16:H16)</f>
        <v>20.392196655525119</v>
      </c>
      <c r="J16" s="7"/>
    </row>
    <row r="17" spans="1:10" x14ac:dyDescent="0.25">
      <c r="A17" s="7"/>
      <c r="B17" s="6" t="s">
        <v>94</v>
      </c>
      <c r="C17" s="7" t="s">
        <v>13</v>
      </c>
      <c r="D17" s="7">
        <v>1</v>
      </c>
      <c r="E17" s="7">
        <v>1</v>
      </c>
      <c r="F17" s="8">
        <f>CONVERT(18.166,"ft","m")</f>
        <v>5.5369967999999998</v>
      </c>
      <c r="G17" s="8">
        <f>CONVERT(10,"ft","m")</f>
        <v>3.048</v>
      </c>
      <c r="H17" s="8"/>
      <c r="I17" s="8">
        <f>PRODUCT(D17:H17)</f>
        <v>16.876766246399999</v>
      </c>
      <c r="J17" s="7"/>
    </row>
    <row r="18" spans="1:10" x14ac:dyDescent="0.25">
      <c r="A18" s="7"/>
      <c r="B18" s="6" t="s">
        <v>21</v>
      </c>
      <c r="C18" s="7" t="s">
        <v>13</v>
      </c>
      <c r="D18" s="7">
        <v>1</v>
      </c>
      <c r="E18" s="7">
        <v>1</v>
      </c>
      <c r="F18" s="8">
        <f>CONVERT(9,"ft","m")</f>
        <v>2.7431999999999999</v>
      </c>
      <c r="G18" s="8">
        <f>CONVERT(13,"ft","m")</f>
        <v>3.9624000000000001</v>
      </c>
      <c r="H18" s="8"/>
      <c r="I18" s="8">
        <f>PRODUCT(D18:H18)</f>
        <v>10.869655679999999</v>
      </c>
      <c r="J18" s="7"/>
    </row>
    <row r="19" spans="1:10" x14ac:dyDescent="0.25">
      <c r="A19" s="7"/>
      <c r="B19" s="6" t="s">
        <v>94</v>
      </c>
      <c r="C19" s="7" t="s">
        <v>13</v>
      </c>
      <c r="D19" s="7">
        <v>1</v>
      </c>
      <c r="E19" s="7">
        <v>1</v>
      </c>
      <c r="F19" s="8">
        <f>CONVERT(8.916,"ft","m")</f>
        <v>2.7175967999999999</v>
      </c>
      <c r="G19" s="8">
        <f>CONVERT(13.25,"ft","m")</f>
        <v>4.0385999999999997</v>
      </c>
      <c r="H19" s="8"/>
      <c r="I19" s="8">
        <f>PRODUCT(D19:H19)</f>
        <v>10.975286436479999</v>
      </c>
      <c r="J19" s="7"/>
    </row>
    <row r="20" spans="1:10" x14ac:dyDescent="0.25">
      <c r="A20" s="7"/>
      <c r="B20" s="6" t="s">
        <v>22</v>
      </c>
      <c r="C20" s="7" t="s">
        <v>13</v>
      </c>
      <c r="D20" s="7">
        <v>1</v>
      </c>
      <c r="E20" s="7">
        <v>1</v>
      </c>
      <c r="F20" s="8">
        <f>CONVERT(18.166,"ft","m")</f>
        <v>5.5369967999999998</v>
      </c>
      <c r="G20" s="8">
        <f>CONVERT(10,"ft","m")</f>
        <v>3.048</v>
      </c>
      <c r="H20" s="8"/>
      <c r="I20" s="8">
        <f t="shared" ref="I20:I22" si="1">PRODUCT(D20:H20)</f>
        <v>16.876766246399999</v>
      </c>
      <c r="J20" s="7"/>
    </row>
    <row r="21" spans="1:10" x14ac:dyDescent="0.25">
      <c r="A21" s="7"/>
      <c r="B21" s="6" t="s">
        <v>17</v>
      </c>
      <c r="C21" s="7" t="s">
        <v>13</v>
      </c>
      <c r="D21" s="7">
        <v>1</v>
      </c>
      <c r="E21" s="7">
        <v>1</v>
      </c>
      <c r="F21" s="8">
        <f>CONVERT(8.416,"ft","m")</f>
        <v>2.5651967999999998</v>
      </c>
      <c r="G21" s="8">
        <f>CONVERT(10,"ft","m")</f>
        <v>3.048</v>
      </c>
      <c r="H21" s="8"/>
      <c r="I21" s="8">
        <f t="shared" si="1"/>
        <v>7.8187198463999996</v>
      </c>
      <c r="J21" s="7"/>
    </row>
    <row r="22" spans="1:10" x14ac:dyDescent="0.25">
      <c r="A22" s="7"/>
      <c r="B22" s="6" t="s">
        <v>30</v>
      </c>
      <c r="C22" s="7" t="s">
        <v>13</v>
      </c>
      <c r="D22" s="7">
        <v>1</v>
      </c>
      <c r="E22" s="7">
        <v>1</v>
      </c>
      <c r="F22" s="8">
        <f>CONVERT(10.25,"ft","m")</f>
        <v>3.1242000000000001</v>
      </c>
      <c r="G22" s="8">
        <f>CONVERT(9.5,"ft","m")</f>
        <v>2.8956</v>
      </c>
      <c r="H22" s="8"/>
      <c r="I22" s="8">
        <f t="shared" si="1"/>
        <v>9.0464335200000008</v>
      </c>
      <c r="J22" s="7"/>
    </row>
    <row r="23" spans="1:10" x14ac:dyDescent="0.25">
      <c r="A23" s="7"/>
      <c r="B23" s="6" t="s">
        <v>30</v>
      </c>
      <c r="C23" s="7" t="s">
        <v>13</v>
      </c>
      <c r="D23" s="7">
        <v>1</v>
      </c>
      <c r="E23" s="7">
        <v>1</v>
      </c>
      <c r="F23" s="8">
        <f>CONVERT(24.5,"ft","m")</f>
        <v>7.4676</v>
      </c>
      <c r="G23" s="8">
        <f>CONVERT(18.166,"ft","m")</f>
        <v>5.5369967999999998</v>
      </c>
      <c r="H23" s="8"/>
      <c r="I23" s="8">
        <f>PRODUCT(D23:H23)</f>
        <v>41.34807730368</v>
      </c>
      <c r="J23" s="7"/>
    </row>
    <row r="24" spans="1:10" x14ac:dyDescent="0.25">
      <c r="A24" s="7"/>
      <c r="B24" s="6" t="s">
        <v>16</v>
      </c>
      <c r="C24" s="7" t="s">
        <v>13</v>
      </c>
      <c r="D24" s="7">
        <v>1</v>
      </c>
      <c r="E24" s="7">
        <v>1</v>
      </c>
      <c r="F24" s="8">
        <f>CONVERT(10,"ft","m")</f>
        <v>3.048</v>
      </c>
      <c r="G24" s="8">
        <f>CONVERT(12,"ft","m")</f>
        <v>3.6576</v>
      </c>
      <c r="H24" s="8"/>
      <c r="I24" s="8">
        <f>PRODUCT(D24:H24)</f>
        <v>11.1483648</v>
      </c>
      <c r="J24" s="7"/>
    </row>
    <row r="25" spans="1:10" x14ac:dyDescent="0.25">
      <c r="A25" s="7"/>
      <c r="B25" s="6" t="s">
        <v>16</v>
      </c>
      <c r="C25" s="7" t="s">
        <v>13</v>
      </c>
      <c r="D25" s="7">
        <v>1</v>
      </c>
      <c r="E25" s="7">
        <v>1</v>
      </c>
      <c r="F25" s="8">
        <f>CONVERT(12.25,"ft","m")</f>
        <v>3.7338</v>
      </c>
      <c r="G25" s="8">
        <f>CONVERT(7.916,"ft","m")</f>
        <v>2.4127968000000002</v>
      </c>
      <c r="H25" s="8"/>
      <c r="I25" s="8">
        <f>PRODUCT(D25:H25)</f>
        <v>9.008900691840001</v>
      </c>
      <c r="J25" s="7"/>
    </row>
    <row r="26" spans="1:10" x14ac:dyDescent="0.25">
      <c r="A26" s="7"/>
      <c r="B26" s="6" t="s">
        <v>12</v>
      </c>
      <c r="C26" s="7" t="s">
        <v>13</v>
      </c>
      <c r="D26" s="7">
        <v>1</v>
      </c>
      <c r="E26" s="7">
        <v>2</v>
      </c>
      <c r="F26" s="8">
        <f>CONVERT((116.166-26.5-9.25),"ft","m")</f>
        <v>24.510796800000001</v>
      </c>
      <c r="G26" s="8"/>
      <c r="H26" s="8">
        <f>CONVERT(9,"ft","m")</f>
        <v>2.7431999999999999</v>
      </c>
      <c r="I26" s="8">
        <f>PRODUCT(D26:H26)</f>
        <v>134.47603556352001</v>
      </c>
      <c r="J26" s="7"/>
    </row>
    <row r="27" spans="1:10" x14ac:dyDescent="0.25">
      <c r="A27" s="7"/>
      <c r="B27" s="6" t="s">
        <v>110</v>
      </c>
      <c r="C27" s="7" t="s">
        <v>13</v>
      </c>
      <c r="D27" s="7">
        <v>1</v>
      </c>
      <c r="E27" s="7">
        <v>5</v>
      </c>
      <c r="F27" s="8">
        <f>CONVERT((18.5),"ft","m")</f>
        <v>5.6387999999999998</v>
      </c>
      <c r="G27" s="8"/>
      <c r="H27" s="8">
        <f t="shared" ref="H27:H28" si="2">CONVERT(9,"ft","m")</f>
        <v>2.7431999999999999</v>
      </c>
      <c r="I27" s="8">
        <f t="shared" ref="I27:I28" si="3">PRODUCT(D27:H27)</f>
        <v>77.341780799999995</v>
      </c>
      <c r="J27" s="7"/>
    </row>
    <row r="28" spans="1:10" x14ac:dyDescent="0.25">
      <c r="A28" s="7"/>
      <c r="B28" s="6" t="s">
        <v>110</v>
      </c>
      <c r="C28" s="7" t="s">
        <v>13</v>
      </c>
      <c r="D28" s="7">
        <v>1</v>
      </c>
      <c r="E28" s="7">
        <v>2</v>
      </c>
      <c r="F28" s="8">
        <f>CONVERT((18.25),"ft","m")</f>
        <v>5.5625999999999998</v>
      </c>
      <c r="G28" s="8"/>
      <c r="H28" s="8">
        <f t="shared" si="2"/>
        <v>2.7431999999999999</v>
      </c>
      <c r="I28" s="8">
        <f t="shared" si="3"/>
        <v>30.518648639999999</v>
      </c>
      <c r="J28" s="7"/>
    </row>
    <row r="29" spans="1:10" x14ac:dyDescent="0.25">
      <c r="A29" s="7"/>
      <c r="B29" s="9" t="s">
        <v>10</v>
      </c>
      <c r="C29" s="3" t="s">
        <v>13</v>
      </c>
      <c r="D29" s="7"/>
      <c r="E29" s="7"/>
      <c r="F29" s="7"/>
      <c r="G29" s="7"/>
      <c r="H29" s="7"/>
      <c r="I29" s="10">
        <f>SUM(I4:I28)</f>
        <v>591.53653825617027</v>
      </c>
      <c r="J29" s="7"/>
    </row>
    <row r="30" spans="1:10" x14ac:dyDescent="0.25">
      <c r="A30" s="7"/>
      <c r="B30" s="9"/>
      <c r="C30" s="3"/>
      <c r="D30" s="7"/>
      <c r="E30" s="7"/>
      <c r="F30" s="7"/>
      <c r="G30" s="7"/>
      <c r="H30" s="7"/>
      <c r="I30" s="10"/>
      <c r="J30" s="7"/>
    </row>
    <row r="31" spans="1:10" ht="47.25" x14ac:dyDescent="0.25">
      <c r="A31" s="7">
        <v>2</v>
      </c>
      <c r="B31" s="36" t="s">
        <v>109</v>
      </c>
      <c r="C31" s="3"/>
      <c r="D31" s="7"/>
      <c r="E31" s="7"/>
      <c r="F31" s="7"/>
      <c r="G31" s="7"/>
      <c r="H31" s="7"/>
      <c r="I31" s="10"/>
      <c r="J31" s="7"/>
    </row>
    <row r="32" spans="1:10" x14ac:dyDescent="0.25">
      <c r="A32" s="7"/>
      <c r="B32" s="6" t="s">
        <v>12</v>
      </c>
      <c r="C32" s="7" t="s">
        <v>13</v>
      </c>
      <c r="D32" s="7">
        <v>1</v>
      </c>
      <c r="E32" s="7">
        <v>2</v>
      </c>
      <c r="F32" s="8">
        <f>CONVERT((116.166-26.5-9.25),"ft","m")</f>
        <v>24.510796800000001</v>
      </c>
      <c r="G32" s="8"/>
      <c r="H32" s="8">
        <f>CONVERT(9,"ft","m")</f>
        <v>2.7431999999999999</v>
      </c>
      <c r="I32" s="8">
        <f>PRODUCT(D32:H32)</f>
        <v>134.47603556352001</v>
      </c>
      <c r="J32" s="7"/>
    </row>
    <row r="33" spans="1:10" x14ac:dyDescent="0.25">
      <c r="A33" s="7"/>
      <c r="B33" s="6" t="s">
        <v>110</v>
      </c>
      <c r="C33" s="7" t="s">
        <v>13</v>
      </c>
      <c r="D33" s="7">
        <v>1</v>
      </c>
      <c r="E33" s="7">
        <v>5</v>
      </c>
      <c r="F33" s="8">
        <f>CONVERT((18.5),"ft","m")</f>
        <v>5.6387999999999998</v>
      </c>
      <c r="G33" s="8"/>
      <c r="H33" s="8">
        <f t="shared" ref="H33:H34" si="4">CONVERT(9,"ft","m")</f>
        <v>2.7431999999999999</v>
      </c>
      <c r="I33" s="8">
        <f t="shared" ref="I33:I34" si="5">PRODUCT(D33:H33)</f>
        <v>77.341780799999995</v>
      </c>
      <c r="J33" s="7"/>
    </row>
    <row r="34" spans="1:10" x14ac:dyDescent="0.25">
      <c r="A34" s="7"/>
      <c r="B34" s="6" t="s">
        <v>110</v>
      </c>
      <c r="C34" s="7" t="s">
        <v>13</v>
      </c>
      <c r="D34" s="7">
        <v>1</v>
      </c>
      <c r="E34" s="7">
        <v>2</v>
      </c>
      <c r="F34" s="8">
        <f>CONVERT((18.25),"ft","m")</f>
        <v>5.5625999999999998</v>
      </c>
      <c r="G34" s="8"/>
      <c r="H34" s="8">
        <f t="shared" si="4"/>
        <v>2.7431999999999999</v>
      </c>
      <c r="I34" s="8">
        <f t="shared" si="5"/>
        <v>30.518648639999999</v>
      </c>
      <c r="J34" s="7"/>
    </row>
    <row r="35" spans="1:10" x14ac:dyDescent="0.25">
      <c r="A35" s="7"/>
      <c r="B35" s="9" t="s">
        <v>10</v>
      </c>
      <c r="C35" s="3" t="s">
        <v>13</v>
      </c>
      <c r="D35" s="7"/>
      <c r="E35" s="7"/>
      <c r="F35" s="7"/>
      <c r="G35" s="7"/>
      <c r="H35" s="7"/>
      <c r="I35" s="10">
        <f>SUM(I32:I34)</f>
        <v>242.33646500352003</v>
      </c>
      <c r="J35" s="7"/>
    </row>
    <row r="36" spans="1:10" x14ac:dyDescent="0.25">
      <c r="A36" s="7"/>
      <c r="B36" s="36"/>
      <c r="C36" s="3"/>
      <c r="D36" s="7"/>
      <c r="E36" s="7"/>
      <c r="F36" s="7"/>
      <c r="G36" s="7"/>
      <c r="H36" s="7"/>
      <c r="I36" s="10"/>
      <c r="J36" s="7"/>
    </row>
    <row r="37" spans="1:10" ht="126" x14ac:dyDescent="0.25">
      <c r="A37" s="2">
        <v>3</v>
      </c>
      <c r="B37" s="5" t="s">
        <v>25</v>
      </c>
      <c r="C37" s="7"/>
      <c r="D37" s="7"/>
      <c r="E37" s="7"/>
      <c r="F37" s="7"/>
      <c r="G37" s="7"/>
      <c r="H37" s="7"/>
      <c r="I37" s="7"/>
      <c r="J37" s="7"/>
    </row>
    <row r="38" spans="1:10" x14ac:dyDescent="0.25">
      <c r="A38" s="7"/>
      <c r="B38" s="6" t="s">
        <v>19</v>
      </c>
      <c r="C38" s="7" t="s">
        <v>13</v>
      </c>
      <c r="D38" s="7">
        <v>1</v>
      </c>
      <c r="E38" s="7">
        <v>1</v>
      </c>
      <c r="F38" s="8">
        <f>CONVERT(12,"ft","m")</f>
        <v>3.6576</v>
      </c>
      <c r="G38" s="8">
        <f>CONVERT(6,"ft","m")</f>
        <v>1.8288</v>
      </c>
      <c r="H38" s="8"/>
      <c r="I38" s="8">
        <f>PRODUCT(D38:H38)</f>
        <v>6.6890188799999999</v>
      </c>
      <c r="J38" s="7"/>
    </row>
    <row r="39" spans="1:10" x14ac:dyDescent="0.25">
      <c r="A39" s="7"/>
      <c r="B39" s="6" t="s">
        <v>16</v>
      </c>
      <c r="C39" s="7" t="s">
        <v>13</v>
      </c>
      <c r="D39" s="7">
        <v>1</v>
      </c>
      <c r="E39" s="7">
        <v>3</v>
      </c>
      <c r="F39" s="8">
        <f>CONVERT(8,"ft","m")</f>
        <v>2.4384000000000001</v>
      </c>
      <c r="G39" s="8">
        <f>CONVERT(8,"ft","m")</f>
        <v>2.4384000000000001</v>
      </c>
      <c r="H39" s="8"/>
      <c r="I39" s="8">
        <f t="shared" ref="I39:I46" si="6">PRODUCT(D39:H39)</f>
        <v>17.837383680000002</v>
      </c>
      <c r="J39" s="7"/>
    </row>
    <row r="40" spans="1:10" x14ac:dyDescent="0.25">
      <c r="A40" s="7"/>
      <c r="B40" s="6" t="s">
        <v>17</v>
      </c>
      <c r="C40" s="7" t="s">
        <v>13</v>
      </c>
      <c r="D40" s="7">
        <v>1</v>
      </c>
      <c r="E40" s="7">
        <v>2</v>
      </c>
      <c r="F40" s="8">
        <f>CONVERT(8,"ft","m")</f>
        <v>2.4384000000000001</v>
      </c>
      <c r="G40" s="8">
        <f>CONVERT(6,"ft","m")</f>
        <v>1.8288</v>
      </c>
      <c r="H40" s="8"/>
      <c r="I40" s="8">
        <f t="shared" si="6"/>
        <v>8.918691840000001</v>
      </c>
      <c r="J40" s="7"/>
    </row>
    <row r="41" spans="1:10" x14ac:dyDescent="0.25">
      <c r="A41" s="7"/>
      <c r="B41" s="6" t="s">
        <v>17</v>
      </c>
      <c r="C41" s="7" t="s">
        <v>13</v>
      </c>
      <c r="D41" s="7">
        <v>1</v>
      </c>
      <c r="E41" s="7">
        <v>2</v>
      </c>
      <c r="F41" s="8">
        <f>CONVERT(6,"ft","m")</f>
        <v>1.8288</v>
      </c>
      <c r="G41" s="8">
        <f>CONVERT(6,"ft","m")</f>
        <v>1.8288</v>
      </c>
      <c r="H41" s="8"/>
      <c r="I41" s="8">
        <f t="shared" si="6"/>
        <v>6.6890188799999999</v>
      </c>
      <c r="J41" s="7"/>
    </row>
    <row r="42" spans="1:10" x14ac:dyDescent="0.25">
      <c r="A42" s="7"/>
      <c r="B42" s="6" t="s">
        <v>62</v>
      </c>
      <c r="C42" s="7" t="s">
        <v>13</v>
      </c>
      <c r="D42" s="7">
        <v>1</v>
      </c>
      <c r="E42" s="7">
        <v>1</v>
      </c>
      <c r="F42" s="8">
        <f>CONVERT(12,"ft","m")</f>
        <v>3.6576</v>
      </c>
      <c r="G42" s="8">
        <f>CONVERT(10,"ft","m")</f>
        <v>3.048</v>
      </c>
      <c r="H42" s="8"/>
      <c r="I42" s="8">
        <f t="shared" si="6"/>
        <v>11.1483648</v>
      </c>
      <c r="J42" s="7"/>
    </row>
    <row r="43" spans="1:10" x14ac:dyDescent="0.25">
      <c r="A43" s="7"/>
      <c r="B43" s="6" t="s">
        <v>35</v>
      </c>
      <c r="C43" s="7" t="s">
        <v>13</v>
      </c>
      <c r="D43" s="7">
        <v>1</v>
      </c>
      <c r="E43" s="7">
        <v>1</v>
      </c>
      <c r="F43" s="8">
        <f>CONVERT(12,"ft","m")</f>
        <v>3.6576</v>
      </c>
      <c r="G43" s="8">
        <f>CONVERT(14,"ft","m")</f>
        <v>4.2671999999999999</v>
      </c>
      <c r="H43" s="8"/>
      <c r="I43" s="8">
        <f t="shared" si="6"/>
        <v>15.60771072</v>
      </c>
      <c r="J43" s="7"/>
    </row>
    <row r="44" spans="1:10" x14ac:dyDescent="0.25">
      <c r="A44" s="7"/>
      <c r="B44" s="6" t="s">
        <v>11</v>
      </c>
      <c r="C44" s="7" t="s">
        <v>13</v>
      </c>
      <c r="D44" s="7">
        <v>1</v>
      </c>
      <c r="E44" s="7">
        <v>1</v>
      </c>
      <c r="F44" s="8">
        <f>CONVERT(16,"ft","m")</f>
        <v>4.8768000000000002</v>
      </c>
      <c r="G44" s="8">
        <f>CONVERT(24,"ft","m")</f>
        <v>7.3151999999999999</v>
      </c>
      <c r="H44" s="8"/>
      <c r="I44" s="8">
        <f t="shared" si="6"/>
        <v>35.674767360000004</v>
      </c>
      <c r="J44" s="7"/>
    </row>
    <row r="45" spans="1:10" x14ac:dyDescent="0.25">
      <c r="A45" s="7"/>
      <c r="B45" s="6" t="s">
        <v>89</v>
      </c>
      <c r="C45" s="7" t="s">
        <v>13</v>
      </c>
      <c r="D45" s="7">
        <v>1</v>
      </c>
      <c r="E45" s="7">
        <v>1</v>
      </c>
      <c r="F45" s="8">
        <f>CONVERT(16,"ft","m")</f>
        <v>4.8768000000000002</v>
      </c>
      <c r="G45" s="8">
        <f>CONVERT(8,"ft","m")</f>
        <v>2.4384000000000001</v>
      </c>
      <c r="H45" s="8"/>
      <c r="I45" s="8">
        <f t="shared" si="6"/>
        <v>11.891589120000001</v>
      </c>
      <c r="J45" s="7"/>
    </row>
    <row r="46" spans="1:10" x14ac:dyDescent="0.25">
      <c r="A46" s="7"/>
      <c r="B46" s="6" t="s">
        <v>90</v>
      </c>
      <c r="C46" s="7" t="s">
        <v>13</v>
      </c>
      <c r="D46" s="7">
        <v>1</v>
      </c>
      <c r="E46" s="7">
        <v>1</v>
      </c>
      <c r="F46" s="8">
        <f>CONVERT(6,"ft","m")</f>
        <v>1.8288</v>
      </c>
      <c r="G46" s="8">
        <f>CONVERT(4,"ft","m")</f>
        <v>1.2192000000000001</v>
      </c>
      <c r="H46" s="8"/>
      <c r="I46" s="8">
        <f t="shared" si="6"/>
        <v>2.2296729600000003</v>
      </c>
      <c r="J46" s="7"/>
    </row>
    <row r="47" spans="1:10" x14ac:dyDescent="0.25">
      <c r="A47" s="7"/>
      <c r="B47" s="6" t="s">
        <v>60</v>
      </c>
      <c r="C47" s="7" t="s">
        <v>13</v>
      </c>
      <c r="D47" s="7">
        <v>1</v>
      </c>
      <c r="E47" s="7">
        <v>1</v>
      </c>
      <c r="F47" s="8">
        <f>CONVERT(8,"ft","m")</f>
        <v>2.4384000000000001</v>
      </c>
      <c r="G47" s="8">
        <f>CONVERT(14,"ft","m")</f>
        <v>4.2671999999999999</v>
      </c>
      <c r="H47" s="8"/>
      <c r="I47" s="8">
        <f>PRODUCT(D47:H47)</f>
        <v>10.40514048</v>
      </c>
      <c r="J47" s="7"/>
    </row>
    <row r="48" spans="1:10" x14ac:dyDescent="0.25">
      <c r="A48" s="7"/>
      <c r="B48" s="6" t="s">
        <v>94</v>
      </c>
      <c r="C48" s="7" t="s">
        <v>13</v>
      </c>
      <c r="D48" s="7">
        <v>1</v>
      </c>
      <c r="E48" s="7">
        <v>1</v>
      </c>
      <c r="F48" s="8">
        <f>CONVERT(14,"ft","m")</f>
        <v>4.2671999999999999</v>
      </c>
      <c r="G48" s="8">
        <f t="shared" ref="G48:G53" si="7">CONVERT(6,"ft","m")</f>
        <v>1.8288</v>
      </c>
      <c r="H48" s="8"/>
      <c r="I48" s="8">
        <f>PRODUCT(D48:H48)</f>
        <v>7.80385536</v>
      </c>
      <c r="J48" s="7"/>
    </row>
    <row r="49" spans="1:10" x14ac:dyDescent="0.25">
      <c r="A49" s="7"/>
      <c r="B49" s="6" t="s">
        <v>21</v>
      </c>
      <c r="C49" s="7" t="s">
        <v>13</v>
      </c>
      <c r="D49" s="7">
        <v>1</v>
      </c>
      <c r="E49" s="7">
        <v>1</v>
      </c>
      <c r="F49" s="8">
        <f>CONVERT(10,"ft","m")</f>
        <v>3.048</v>
      </c>
      <c r="G49" s="8">
        <f t="shared" si="7"/>
        <v>1.8288</v>
      </c>
      <c r="H49" s="8"/>
      <c r="I49" s="8">
        <f>PRODUCT(D49:H49)</f>
        <v>5.5741823999999998</v>
      </c>
      <c r="J49" s="7"/>
    </row>
    <row r="50" spans="1:10" x14ac:dyDescent="0.25">
      <c r="A50" s="7"/>
      <c r="B50" s="6" t="s">
        <v>94</v>
      </c>
      <c r="C50" s="7" t="s">
        <v>13</v>
      </c>
      <c r="D50" s="7">
        <v>1</v>
      </c>
      <c r="E50" s="7">
        <v>1</v>
      </c>
      <c r="F50" s="8">
        <f>CONVERT(10,"ft","m")</f>
        <v>3.048</v>
      </c>
      <c r="G50" s="8">
        <f t="shared" si="7"/>
        <v>1.8288</v>
      </c>
      <c r="H50" s="8"/>
      <c r="I50" s="8">
        <f>PRODUCT(D50:H50)</f>
        <v>5.5741823999999998</v>
      </c>
      <c r="J50" s="7"/>
    </row>
    <row r="51" spans="1:10" x14ac:dyDescent="0.25">
      <c r="A51" s="7"/>
      <c r="B51" s="6" t="s">
        <v>22</v>
      </c>
      <c r="C51" s="7" t="s">
        <v>13</v>
      </c>
      <c r="D51" s="7">
        <v>1</v>
      </c>
      <c r="E51" s="7">
        <v>1</v>
      </c>
      <c r="F51" s="8">
        <f>CONVERT(14,"ft","m")</f>
        <v>4.2671999999999999</v>
      </c>
      <c r="G51" s="8">
        <f t="shared" si="7"/>
        <v>1.8288</v>
      </c>
      <c r="H51" s="8"/>
      <c r="I51" s="8">
        <f t="shared" ref="I51:I53" si="8">PRODUCT(D51:H51)</f>
        <v>7.80385536</v>
      </c>
      <c r="J51" s="7"/>
    </row>
    <row r="52" spans="1:10" x14ac:dyDescent="0.25">
      <c r="A52" s="7"/>
      <c r="B52" s="6" t="s">
        <v>17</v>
      </c>
      <c r="C52" s="7" t="s">
        <v>13</v>
      </c>
      <c r="D52" s="7">
        <v>1</v>
      </c>
      <c r="E52" s="7">
        <v>1</v>
      </c>
      <c r="F52" s="8">
        <f>CONVERT(8,"ft","m")</f>
        <v>2.4384000000000001</v>
      </c>
      <c r="G52" s="8">
        <f t="shared" si="7"/>
        <v>1.8288</v>
      </c>
      <c r="H52" s="8"/>
      <c r="I52" s="8">
        <f t="shared" si="8"/>
        <v>4.4593459200000005</v>
      </c>
      <c r="J52" s="7"/>
    </row>
    <row r="53" spans="1:10" x14ac:dyDescent="0.25">
      <c r="A53" s="7"/>
      <c r="B53" s="6" t="s">
        <v>30</v>
      </c>
      <c r="C53" s="7" t="s">
        <v>13</v>
      </c>
      <c r="D53" s="7">
        <v>1</v>
      </c>
      <c r="E53" s="7">
        <v>1</v>
      </c>
      <c r="F53" s="8">
        <f>CONVERT(8,"ft","m")</f>
        <v>2.4384000000000001</v>
      </c>
      <c r="G53" s="8">
        <f t="shared" si="7"/>
        <v>1.8288</v>
      </c>
      <c r="H53" s="8"/>
      <c r="I53" s="8">
        <f t="shared" si="8"/>
        <v>4.4593459200000005</v>
      </c>
      <c r="J53" s="7"/>
    </row>
    <row r="54" spans="1:10" x14ac:dyDescent="0.25">
      <c r="A54" s="7"/>
      <c r="B54" s="6" t="s">
        <v>30</v>
      </c>
      <c r="C54" s="7" t="s">
        <v>13</v>
      </c>
      <c r="D54" s="7">
        <v>1</v>
      </c>
      <c r="E54" s="7">
        <v>2</v>
      </c>
      <c r="F54" s="8">
        <f>CONVERT(14,"ft","m")</f>
        <v>4.2671999999999999</v>
      </c>
      <c r="G54" s="8">
        <f>CONVERT(8,"ft","m")</f>
        <v>2.4384000000000001</v>
      </c>
      <c r="H54" s="8"/>
      <c r="I54" s="8">
        <f>PRODUCT(D54:H54)</f>
        <v>20.81028096</v>
      </c>
      <c r="J54" s="7"/>
    </row>
    <row r="55" spans="1:10" x14ac:dyDescent="0.25">
      <c r="A55" s="7"/>
      <c r="B55" s="6" t="s">
        <v>16</v>
      </c>
      <c r="C55" s="7" t="s">
        <v>13</v>
      </c>
      <c r="D55" s="7">
        <v>1</v>
      </c>
      <c r="E55" s="7">
        <v>1</v>
      </c>
      <c r="F55" s="8">
        <f>CONVERT(10,"ft","m")</f>
        <v>3.048</v>
      </c>
      <c r="G55" s="8">
        <f>CONVERT(8,"ft","m")</f>
        <v>2.4384000000000001</v>
      </c>
      <c r="H55" s="8"/>
      <c r="I55" s="8">
        <f>PRODUCT(D55:H55)</f>
        <v>7.4322432000000003</v>
      </c>
      <c r="J55" s="7"/>
    </row>
    <row r="56" spans="1:10" x14ac:dyDescent="0.25">
      <c r="A56" s="7"/>
      <c r="B56" s="6" t="s">
        <v>17</v>
      </c>
      <c r="C56" s="7" t="s">
        <v>13</v>
      </c>
      <c r="D56" s="7">
        <v>1</v>
      </c>
      <c r="E56" s="7">
        <v>1</v>
      </c>
      <c r="F56" s="8">
        <f>CONVERT(8,"ft","m")</f>
        <v>2.4384000000000001</v>
      </c>
      <c r="G56" s="8">
        <f>CONVERT(6,"ft","m")</f>
        <v>1.8288</v>
      </c>
      <c r="H56" s="8"/>
      <c r="I56" s="8">
        <f>PRODUCT(D56:H56)</f>
        <v>4.4593459200000005</v>
      </c>
      <c r="J56" s="7"/>
    </row>
    <row r="57" spans="1:10" x14ac:dyDescent="0.25">
      <c r="A57" s="7"/>
      <c r="B57" s="9" t="s">
        <v>10</v>
      </c>
      <c r="C57" s="3" t="s">
        <v>13</v>
      </c>
      <c r="D57" s="7"/>
      <c r="E57" s="7"/>
      <c r="F57" s="7"/>
      <c r="G57" s="7"/>
      <c r="H57" s="7"/>
      <c r="I57" s="10">
        <f>SUM(I38:I56)</f>
        <v>195.46799616000004</v>
      </c>
      <c r="J57" s="7"/>
    </row>
    <row r="58" spans="1:10" x14ac:dyDescent="0.25">
      <c r="A58" s="7"/>
      <c r="B58" s="9"/>
      <c r="C58" s="3"/>
      <c r="D58" s="7"/>
      <c r="E58" s="7"/>
      <c r="F58" s="7"/>
      <c r="G58" s="7"/>
      <c r="H58" s="7"/>
      <c r="I58" s="10"/>
      <c r="J58" s="7"/>
    </row>
    <row r="59" spans="1:10" ht="346.5" x14ac:dyDescent="0.25">
      <c r="A59" s="7">
        <v>4</v>
      </c>
      <c r="B59" s="38" t="s">
        <v>106</v>
      </c>
      <c r="C59" s="3"/>
      <c r="D59" s="7"/>
      <c r="E59" s="7"/>
      <c r="F59" s="7"/>
      <c r="G59" s="7"/>
      <c r="H59" s="7"/>
      <c r="I59" s="10"/>
      <c r="J59" s="7"/>
    </row>
    <row r="60" spans="1:10" x14ac:dyDescent="0.25">
      <c r="A60" s="7"/>
      <c r="B60" s="6" t="s">
        <v>19</v>
      </c>
      <c r="C60" s="7" t="s">
        <v>13</v>
      </c>
      <c r="D60" s="7">
        <v>1</v>
      </c>
      <c r="E60" s="7">
        <v>1</v>
      </c>
      <c r="F60" s="8">
        <f>CONVERT(15.75,"ft","m")</f>
        <v>4.8006000000000002</v>
      </c>
      <c r="G60" s="8">
        <f>CONVERT(9.5,"ft","m")</f>
        <v>2.8956</v>
      </c>
      <c r="H60" s="8"/>
      <c r="I60" s="8">
        <f>PRODUCT(D60:H60)</f>
        <v>13.90061736</v>
      </c>
      <c r="J60" s="7"/>
    </row>
    <row r="61" spans="1:10" x14ac:dyDescent="0.25">
      <c r="A61" s="7"/>
      <c r="B61" s="6" t="s">
        <v>17</v>
      </c>
      <c r="C61" s="7" t="s">
        <v>13</v>
      </c>
      <c r="D61" s="7">
        <v>1</v>
      </c>
      <c r="E61" s="7">
        <v>1</v>
      </c>
      <c r="F61" s="8">
        <f>CONVERT(9,"ft","m")</f>
        <v>2.7431999999999999</v>
      </c>
      <c r="G61" s="8">
        <f>CONVERT(9.25,"ft","m")</f>
        <v>2.8193999999999999</v>
      </c>
      <c r="H61" s="8"/>
      <c r="I61" s="8">
        <f t="shared" ref="I61:I62" si="9">PRODUCT(D61:H61)</f>
        <v>7.7341780799999995</v>
      </c>
      <c r="J61" s="7"/>
    </row>
    <row r="62" spans="1:10" x14ac:dyDescent="0.25">
      <c r="A62" s="7"/>
      <c r="B62" s="6" t="s">
        <v>17</v>
      </c>
      <c r="C62" s="7" t="s">
        <v>13</v>
      </c>
      <c r="D62" s="7">
        <v>1</v>
      </c>
      <c r="E62" s="7">
        <v>1</v>
      </c>
      <c r="F62" s="8">
        <f>CONVERT(8.833,"ft","m")</f>
        <v>2.6922983999999999</v>
      </c>
      <c r="G62" s="8">
        <f>CONVERT(9.25,"ft","m")</f>
        <v>2.8193999999999999</v>
      </c>
      <c r="H62" s="8"/>
      <c r="I62" s="8">
        <f t="shared" si="9"/>
        <v>7.5906661089599989</v>
      </c>
      <c r="J62" s="7"/>
    </row>
    <row r="63" spans="1:10" x14ac:dyDescent="0.25">
      <c r="A63" s="7"/>
      <c r="B63" s="6" t="s">
        <v>16</v>
      </c>
      <c r="C63" s="7" t="s">
        <v>13</v>
      </c>
      <c r="D63" s="7">
        <v>1</v>
      </c>
      <c r="E63" s="7">
        <v>1</v>
      </c>
      <c r="F63" s="8">
        <f>CONVERT(10.5,"ft","m")</f>
        <v>3.2004000000000001</v>
      </c>
      <c r="G63" s="8">
        <f>CONVERT(12,"ft","m")</f>
        <v>3.6576</v>
      </c>
      <c r="H63" s="8"/>
      <c r="I63" s="8">
        <f>PRODUCT(D63:H63)</f>
        <v>11.70578304</v>
      </c>
      <c r="J63" s="7"/>
    </row>
    <row r="64" spans="1:10" x14ac:dyDescent="0.25">
      <c r="A64" s="7"/>
      <c r="B64" s="6" t="s">
        <v>16</v>
      </c>
      <c r="C64" s="7" t="s">
        <v>13</v>
      </c>
      <c r="D64" s="7">
        <v>1</v>
      </c>
      <c r="E64" s="7">
        <v>1</v>
      </c>
      <c r="F64" s="8">
        <f>CONVERT(10.5,"ft","m")</f>
        <v>3.2004000000000001</v>
      </c>
      <c r="G64" s="8">
        <f>CONVERT(11.75,"ft","m")</f>
        <v>3.5813999999999999</v>
      </c>
      <c r="H64" s="8"/>
      <c r="I64" s="8">
        <f>PRODUCT(D64:H64)</f>
        <v>11.46191256</v>
      </c>
      <c r="J64" s="7"/>
    </row>
    <row r="65" spans="1:10" x14ac:dyDescent="0.25">
      <c r="A65" s="7"/>
      <c r="B65" s="6" t="s">
        <v>17</v>
      </c>
      <c r="C65" s="7" t="s">
        <v>13</v>
      </c>
      <c r="D65" s="7">
        <v>1</v>
      </c>
      <c r="E65" s="7">
        <v>2</v>
      </c>
      <c r="F65" s="8">
        <f>CONVERT(8,"ft","m")</f>
        <v>2.4384000000000001</v>
      </c>
      <c r="G65" s="8">
        <f>CONVERT(10,"ft","m")</f>
        <v>3.048</v>
      </c>
      <c r="H65" s="8"/>
      <c r="I65" s="8">
        <f t="shared" ref="I65" si="10">PRODUCT(D65:H65)</f>
        <v>14.864486400000001</v>
      </c>
      <c r="J65" s="7"/>
    </row>
    <row r="66" spans="1:10" x14ac:dyDescent="0.25">
      <c r="A66" s="7"/>
      <c r="B66" s="6" t="s">
        <v>16</v>
      </c>
      <c r="C66" s="7" t="s">
        <v>13</v>
      </c>
      <c r="D66" s="7">
        <v>1</v>
      </c>
      <c r="E66" s="7">
        <v>1</v>
      </c>
      <c r="F66" s="8">
        <f>CONVERT(9.583,"ft","m")</f>
        <v>2.9208984</v>
      </c>
      <c r="G66" s="8">
        <f>CONVERT(12.5,"ft","m")</f>
        <v>3.81</v>
      </c>
      <c r="H66" s="8"/>
      <c r="I66" s="8">
        <f>PRODUCT(D66:H66)</f>
        <v>11.128622904</v>
      </c>
      <c r="J66" s="7"/>
    </row>
    <row r="67" spans="1:10" x14ac:dyDescent="0.25">
      <c r="A67" s="7"/>
      <c r="B67" s="6" t="s">
        <v>62</v>
      </c>
      <c r="C67" s="7" t="s">
        <v>13</v>
      </c>
      <c r="D67" s="7">
        <v>1</v>
      </c>
      <c r="E67" s="7">
        <v>1</v>
      </c>
      <c r="F67" s="8">
        <f>CONVERT(12,"ft","m")</f>
        <v>3.6576</v>
      </c>
      <c r="G67" s="8">
        <f>CONVERT(10,"ft","m")</f>
        <v>3.048</v>
      </c>
      <c r="H67" s="8"/>
      <c r="I67" s="8">
        <f t="shared" ref="I67:I71" si="11">PRODUCT(D67:H67)</f>
        <v>11.1483648</v>
      </c>
      <c r="J67" s="7"/>
    </row>
    <row r="68" spans="1:10" x14ac:dyDescent="0.25">
      <c r="A68" s="7"/>
      <c r="B68" s="6" t="s">
        <v>35</v>
      </c>
      <c r="C68" s="7" t="s">
        <v>13</v>
      </c>
      <c r="D68" s="7">
        <v>1</v>
      </c>
      <c r="E68" s="7">
        <v>1</v>
      </c>
      <c r="F68" s="88">
        <f>CONVERT(318,"ft^2","m^2")</f>
        <v>29.543166719999999</v>
      </c>
      <c r="G68" s="89"/>
      <c r="H68" s="8"/>
      <c r="I68" s="8">
        <f t="shared" si="11"/>
        <v>29.543166719999999</v>
      </c>
      <c r="J68" s="7"/>
    </row>
    <row r="69" spans="1:10" x14ac:dyDescent="0.25">
      <c r="A69" s="7"/>
      <c r="B69" s="6" t="s">
        <v>11</v>
      </c>
      <c r="C69" s="7" t="s">
        <v>13</v>
      </c>
      <c r="D69" s="7">
        <v>1</v>
      </c>
      <c r="E69" s="7">
        <v>1</v>
      </c>
      <c r="F69" s="8">
        <f>CONVERT(20,"ft","m")</f>
        <v>6.0960000000000001</v>
      </c>
      <c r="G69" s="8">
        <f>CONVERT(27.833,"ft","m")</f>
        <v>8.4834984000000002</v>
      </c>
      <c r="H69" s="8"/>
      <c r="I69" s="8">
        <f t="shared" si="11"/>
        <v>51.715406246400001</v>
      </c>
      <c r="J69" s="7"/>
    </row>
    <row r="70" spans="1:10" x14ac:dyDescent="0.25">
      <c r="A70" s="7"/>
      <c r="B70" s="6" t="s">
        <v>89</v>
      </c>
      <c r="C70" s="7" t="s">
        <v>13</v>
      </c>
      <c r="D70" s="7">
        <v>1</v>
      </c>
      <c r="E70" s="7">
        <v>1</v>
      </c>
      <c r="F70" s="8">
        <f>CONVERT(19.583,"ft","m")</f>
        <v>5.9688983999999996</v>
      </c>
      <c r="G70" s="8">
        <f>CONVERT(9.166,"ft","m")</f>
        <v>2.7937968</v>
      </c>
      <c r="H70" s="8"/>
      <c r="I70" s="8">
        <f t="shared" si="11"/>
        <v>16.67588924944512</v>
      </c>
      <c r="J70" s="7"/>
    </row>
    <row r="71" spans="1:10" x14ac:dyDescent="0.25">
      <c r="A71" s="7"/>
      <c r="B71" s="6" t="s">
        <v>90</v>
      </c>
      <c r="C71" s="7" t="s">
        <v>13</v>
      </c>
      <c r="D71" s="7">
        <v>1</v>
      </c>
      <c r="E71" s="7">
        <v>1</v>
      </c>
      <c r="F71" s="8">
        <f>CONVERT(9.916,"ft","m")</f>
        <v>3.0223968000000001</v>
      </c>
      <c r="G71" s="8">
        <f>CONVERT(8,"ft","m")</f>
        <v>2.4384000000000001</v>
      </c>
      <c r="H71" s="8"/>
      <c r="I71" s="8">
        <f t="shared" si="11"/>
        <v>7.3698123571200007</v>
      </c>
      <c r="J71" s="7"/>
    </row>
    <row r="72" spans="1:10" x14ac:dyDescent="0.25">
      <c r="A72" s="7"/>
      <c r="B72" s="6" t="s">
        <v>60</v>
      </c>
      <c r="C72" s="7" t="s">
        <v>13</v>
      </c>
      <c r="D72" s="7">
        <v>1</v>
      </c>
      <c r="E72" s="7">
        <v>1</v>
      </c>
      <c r="F72" s="8">
        <f>CONVERT(18.166,"ft","m")</f>
        <v>5.5369967999999998</v>
      </c>
      <c r="G72" s="8">
        <f>CONVERT(12.083,"ft","m")</f>
        <v>3.6828984</v>
      </c>
      <c r="H72" s="8"/>
      <c r="I72" s="8">
        <f>PRODUCT(D72:H72)</f>
        <v>20.392196655525119</v>
      </c>
      <c r="J72" s="7"/>
    </row>
    <row r="73" spans="1:10" x14ac:dyDescent="0.25">
      <c r="A73" s="7"/>
      <c r="B73" s="6" t="s">
        <v>94</v>
      </c>
      <c r="C73" s="7" t="s">
        <v>13</v>
      </c>
      <c r="D73" s="7">
        <v>1</v>
      </c>
      <c r="E73" s="7">
        <v>1</v>
      </c>
      <c r="F73" s="8">
        <f>CONVERT(18.166,"ft","m")</f>
        <v>5.5369967999999998</v>
      </c>
      <c r="G73" s="8">
        <f>CONVERT(10,"ft","m")</f>
        <v>3.048</v>
      </c>
      <c r="H73" s="8"/>
      <c r="I73" s="8">
        <f>PRODUCT(D73:H73)</f>
        <v>16.876766246399999</v>
      </c>
      <c r="J73" s="7"/>
    </row>
    <row r="74" spans="1:10" x14ac:dyDescent="0.25">
      <c r="A74" s="7"/>
      <c r="B74" s="6" t="s">
        <v>21</v>
      </c>
      <c r="C74" s="7" t="s">
        <v>13</v>
      </c>
      <c r="D74" s="7">
        <v>1</v>
      </c>
      <c r="E74" s="7">
        <v>1</v>
      </c>
      <c r="F74" s="8">
        <f>CONVERT(9,"ft","m")</f>
        <v>2.7431999999999999</v>
      </c>
      <c r="G74" s="8">
        <f>CONVERT(13,"ft","m")</f>
        <v>3.9624000000000001</v>
      </c>
      <c r="H74" s="8"/>
      <c r="I74" s="8">
        <f>PRODUCT(D74:H74)</f>
        <v>10.869655679999999</v>
      </c>
      <c r="J74" s="7"/>
    </row>
    <row r="75" spans="1:10" x14ac:dyDescent="0.25">
      <c r="A75" s="7"/>
      <c r="B75" s="6" t="s">
        <v>94</v>
      </c>
      <c r="C75" s="7" t="s">
        <v>13</v>
      </c>
      <c r="D75" s="7">
        <v>1</v>
      </c>
      <c r="E75" s="7">
        <v>1</v>
      </c>
      <c r="F75" s="8">
        <f>CONVERT(8.916,"ft","m")</f>
        <v>2.7175967999999999</v>
      </c>
      <c r="G75" s="8">
        <f>CONVERT(13.25,"ft","m")</f>
        <v>4.0385999999999997</v>
      </c>
      <c r="H75" s="8"/>
      <c r="I75" s="8">
        <f>PRODUCT(D75:H75)</f>
        <v>10.975286436479999</v>
      </c>
      <c r="J75" s="7"/>
    </row>
    <row r="76" spans="1:10" x14ac:dyDescent="0.25">
      <c r="A76" s="7"/>
      <c r="B76" s="6" t="s">
        <v>22</v>
      </c>
      <c r="C76" s="7" t="s">
        <v>13</v>
      </c>
      <c r="D76" s="7">
        <v>1</v>
      </c>
      <c r="E76" s="7">
        <v>1</v>
      </c>
      <c r="F76" s="8">
        <f>CONVERT(18.166,"ft","m")</f>
        <v>5.5369967999999998</v>
      </c>
      <c r="G76" s="8">
        <f>CONVERT(10,"ft","m")</f>
        <v>3.048</v>
      </c>
      <c r="H76" s="8"/>
      <c r="I76" s="8">
        <f t="shared" ref="I76:I78" si="12">PRODUCT(D76:H76)</f>
        <v>16.876766246399999</v>
      </c>
      <c r="J76" s="7"/>
    </row>
    <row r="77" spans="1:10" x14ac:dyDescent="0.25">
      <c r="A77" s="7"/>
      <c r="B77" s="6" t="s">
        <v>17</v>
      </c>
      <c r="C77" s="7" t="s">
        <v>13</v>
      </c>
      <c r="D77" s="7">
        <v>1</v>
      </c>
      <c r="E77" s="7">
        <v>1</v>
      </c>
      <c r="F77" s="8">
        <f>CONVERT(8.416,"ft","m")</f>
        <v>2.5651967999999998</v>
      </c>
      <c r="G77" s="8">
        <f>CONVERT(10,"ft","m")</f>
        <v>3.048</v>
      </c>
      <c r="H77" s="8"/>
      <c r="I77" s="8">
        <f t="shared" si="12"/>
        <v>7.8187198463999996</v>
      </c>
      <c r="J77" s="7"/>
    </row>
    <row r="78" spans="1:10" x14ac:dyDescent="0.25">
      <c r="A78" s="7"/>
      <c r="B78" s="6" t="s">
        <v>30</v>
      </c>
      <c r="C78" s="7" t="s">
        <v>13</v>
      </c>
      <c r="D78" s="7">
        <v>1</v>
      </c>
      <c r="E78" s="7">
        <v>1</v>
      </c>
      <c r="F78" s="8">
        <f>CONVERT(10.25,"ft","m")</f>
        <v>3.1242000000000001</v>
      </c>
      <c r="G78" s="8">
        <f>CONVERT(9.5,"ft","m")</f>
        <v>2.8956</v>
      </c>
      <c r="H78" s="8"/>
      <c r="I78" s="8">
        <f t="shared" si="12"/>
        <v>9.0464335200000008</v>
      </c>
      <c r="J78" s="7"/>
    </row>
    <row r="79" spans="1:10" x14ac:dyDescent="0.25">
      <c r="A79" s="7"/>
      <c r="B79" s="6" t="s">
        <v>30</v>
      </c>
      <c r="C79" s="7" t="s">
        <v>13</v>
      </c>
      <c r="D79" s="7">
        <v>1</v>
      </c>
      <c r="E79" s="7">
        <v>1</v>
      </c>
      <c r="F79" s="8">
        <f>CONVERT(24.5,"ft","m")</f>
        <v>7.4676</v>
      </c>
      <c r="G79" s="8">
        <f>CONVERT(18.166,"ft","m")</f>
        <v>5.5369967999999998</v>
      </c>
      <c r="H79" s="8"/>
      <c r="I79" s="8">
        <f>PRODUCT(D79:H79)</f>
        <v>41.34807730368</v>
      </c>
      <c r="J79" s="7"/>
    </row>
    <row r="80" spans="1:10" x14ac:dyDescent="0.25">
      <c r="A80" s="7"/>
      <c r="B80" s="6" t="s">
        <v>16</v>
      </c>
      <c r="C80" s="7" t="s">
        <v>13</v>
      </c>
      <c r="D80" s="7">
        <v>1</v>
      </c>
      <c r="E80" s="7">
        <v>1</v>
      </c>
      <c r="F80" s="8">
        <f>CONVERT(10,"ft","m")</f>
        <v>3.048</v>
      </c>
      <c r="G80" s="8">
        <f>CONVERT(12,"ft","m")</f>
        <v>3.6576</v>
      </c>
      <c r="H80" s="8"/>
      <c r="I80" s="8">
        <f>PRODUCT(D80:H80)</f>
        <v>11.1483648</v>
      </c>
      <c r="J80" s="7"/>
    </row>
    <row r="81" spans="1:10" x14ac:dyDescent="0.25">
      <c r="A81" s="7"/>
      <c r="B81" s="6" t="s">
        <v>16</v>
      </c>
      <c r="C81" s="7" t="s">
        <v>13</v>
      </c>
      <c r="D81" s="7">
        <v>1</v>
      </c>
      <c r="E81" s="7">
        <v>1</v>
      </c>
      <c r="F81" s="8">
        <f>CONVERT(12.25,"ft","m")</f>
        <v>3.7338</v>
      </c>
      <c r="G81" s="8">
        <f>CONVERT(7.916,"ft","m")</f>
        <v>2.4127968000000002</v>
      </c>
      <c r="H81" s="8"/>
      <c r="I81" s="8">
        <f>PRODUCT(D81:H81)</f>
        <v>9.008900691840001</v>
      </c>
      <c r="J81" s="7"/>
    </row>
    <row r="82" spans="1:10" x14ac:dyDescent="0.25">
      <c r="A82" s="7"/>
      <c r="B82" s="6" t="s">
        <v>107</v>
      </c>
      <c r="C82" s="7"/>
      <c r="D82" s="7"/>
      <c r="E82" s="7"/>
      <c r="F82" s="8"/>
      <c r="G82" s="8"/>
      <c r="H82" s="8"/>
      <c r="I82" s="8"/>
      <c r="J82" s="7"/>
    </row>
    <row r="83" spans="1:10" x14ac:dyDescent="0.25">
      <c r="A83" s="7"/>
      <c r="B83" s="6" t="s">
        <v>19</v>
      </c>
      <c r="C83" s="7" t="s">
        <v>13</v>
      </c>
      <c r="D83" s="7">
        <v>-1</v>
      </c>
      <c r="E83" s="7">
        <v>1</v>
      </c>
      <c r="F83" s="8">
        <f>CONVERT(12,"ft","m")</f>
        <v>3.6576</v>
      </c>
      <c r="G83" s="8">
        <f>CONVERT(6,"ft","m")</f>
        <v>1.8288</v>
      </c>
      <c r="H83" s="8"/>
      <c r="I83" s="8">
        <f>PRODUCT(D83:H83)</f>
        <v>-6.6890188799999999</v>
      </c>
      <c r="J83" s="7"/>
    </row>
    <row r="84" spans="1:10" x14ac:dyDescent="0.25">
      <c r="A84" s="7"/>
      <c r="B84" s="6" t="s">
        <v>16</v>
      </c>
      <c r="C84" s="7" t="s">
        <v>13</v>
      </c>
      <c r="D84" s="7">
        <v>-1</v>
      </c>
      <c r="E84" s="7">
        <v>3</v>
      </c>
      <c r="F84" s="8">
        <f>CONVERT(8,"ft","m")</f>
        <v>2.4384000000000001</v>
      </c>
      <c r="G84" s="8">
        <f>CONVERT(8,"ft","m")</f>
        <v>2.4384000000000001</v>
      </c>
      <c r="H84" s="8"/>
      <c r="I84" s="8">
        <f t="shared" ref="I84:I91" si="13">PRODUCT(D84:H84)</f>
        <v>-17.837383680000002</v>
      </c>
      <c r="J84" s="7"/>
    </row>
    <row r="85" spans="1:10" x14ac:dyDescent="0.25">
      <c r="A85" s="7"/>
      <c r="B85" s="6" t="s">
        <v>17</v>
      </c>
      <c r="C85" s="7" t="s">
        <v>13</v>
      </c>
      <c r="D85" s="7">
        <v>-1</v>
      </c>
      <c r="E85" s="7">
        <v>2</v>
      </c>
      <c r="F85" s="8">
        <f>CONVERT(8,"ft","m")</f>
        <v>2.4384000000000001</v>
      </c>
      <c r="G85" s="8">
        <f>CONVERT(6,"ft","m")</f>
        <v>1.8288</v>
      </c>
      <c r="H85" s="8"/>
      <c r="I85" s="8">
        <f t="shared" si="13"/>
        <v>-8.918691840000001</v>
      </c>
      <c r="J85" s="7"/>
    </row>
    <row r="86" spans="1:10" x14ac:dyDescent="0.25">
      <c r="A86" s="7"/>
      <c r="B86" s="6" t="s">
        <v>17</v>
      </c>
      <c r="C86" s="7" t="s">
        <v>13</v>
      </c>
      <c r="D86" s="7">
        <v>-1</v>
      </c>
      <c r="E86" s="7">
        <v>2</v>
      </c>
      <c r="F86" s="8">
        <f>CONVERT(6,"ft","m")</f>
        <v>1.8288</v>
      </c>
      <c r="G86" s="8">
        <f>CONVERT(6,"ft","m")</f>
        <v>1.8288</v>
      </c>
      <c r="H86" s="8"/>
      <c r="I86" s="8">
        <f t="shared" si="13"/>
        <v>-6.6890188799999999</v>
      </c>
      <c r="J86" s="7"/>
    </row>
    <row r="87" spans="1:10" x14ac:dyDescent="0.25">
      <c r="A87" s="7"/>
      <c r="B87" s="6" t="s">
        <v>62</v>
      </c>
      <c r="C87" s="7" t="s">
        <v>13</v>
      </c>
      <c r="D87" s="7">
        <v>-1</v>
      </c>
      <c r="E87" s="7">
        <v>1</v>
      </c>
      <c r="F87" s="8">
        <f>CONVERT(12,"ft","m")</f>
        <v>3.6576</v>
      </c>
      <c r="G87" s="8">
        <f>CONVERT(10,"ft","m")</f>
        <v>3.048</v>
      </c>
      <c r="H87" s="8"/>
      <c r="I87" s="8">
        <f t="shared" si="13"/>
        <v>-11.1483648</v>
      </c>
      <c r="J87" s="7"/>
    </row>
    <row r="88" spans="1:10" x14ac:dyDescent="0.25">
      <c r="A88" s="7"/>
      <c r="B88" s="6" t="s">
        <v>35</v>
      </c>
      <c r="C88" s="7" t="s">
        <v>13</v>
      </c>
      <c r="D88" s="7">
        <v>-1</v>
      </c>
      <c r="E88" s="7">
        <v>1</v>
      </c>
      <c r="F88" s="8">
        <f>CONVERT(12,"ft","m")</f>
        <v>3.6576</v>
      </c>
      <c r="G88" s="8">
        <f>CONVERT(14,"ft","m")</f>
        <v>4.2671999999999999</v>
      </c>
      <c r="H88" s="8"/>
      <c r="I88" s="8">
        <f t="shared" si="13"/>
        <v>-15.60771072</v>
      </c>
      <c r="J88" s="7"/>
    </row>
    <row r="89" spans="1:10" x14ac:dyDescent="0.25">
      <c r="A89" s="7"/>
      <c r="B89" s="6" t="s">
        <v>11</v>
      </c>
      <c r="C89" s="7" t="s">
        <v>13</v>
      </c>
      <c r="D89" s="7">
        <v>-1</v>
      </c>
      <c r="E89" s="7">
        <v>1</v>
      </c>
      <c r="F89" s="8">
        <f>CONVERT(16,"ft","m")</f>
        <v>4.8768000000000002</v>
      </c>
      <c r="G89" s="8">
        <f>CONVERT(24,"ft","m")</f>
        <v>7.3151999999999999</v>
      </c>
      <c r="H89" s="8"/>
      <c r="I89" s="8">
        <f t="shared" si="13"/>
        <v>-35.674767360000004</v>
      </c>
      <c r="J89" s="7"/>
    </row>
    <row r="90" spans="1:10" x14ac:dyDescent="0.25">
      <c r="A90" s="7"/>
      <c r="B90" s="6" t="s">
        <v>89</v>
      </c>
      <c r="C90" s="7" t="s">
        <v>13</v>
      </c>
      <c r="D90" s="7">
        <v>-1</v>
      </c>
      <c r="E90" s="7">
        <v>1</v>
      </c>
      <c r="F90" s="8">
        <f>CONVERT(16,"ft","m")</f>
        <v>4.8768000000000002</v>
      </c>
      <c r="G90" s="8">
        <f>CONVERT(8,"ft","m")</f>
        <v>2.4384000000000001</v>
      </c>
      <c r="H90" s="8"/>
      <c r="I90" s="8">
        <f t="shared" si="13"/>
        <v>-11.891589120000001</v>
      </c>
      <c r="J90" s="7"/>
    </row>
    <row r="91" spans="1:10" x14ac:dyDescent="0.25">
      <c r="A91" s="7"/>
      <c r="B91" s="6" t="s">
        <v>90</v>
      </c>
      <c r="C91" s="7" t="s">
        <v>13</v>
      </c>
      <c r="D91" s="7">
        <v>-1</v>
      </c>
      <c r="E91" s="7">
        <v>1</v>
      </c>
      <c r="F91" s="8">
        <f>CONVERT(6,"ft","m")</f>
        <v>1.8288</v>
      </c>
      <c r="G91" s="8">
        <f>CONVERT(4,"ft","m")</f>
        <v>1.2192000000000001</v>
      </c>
      <c r="H91" s="8"/>
      <c r="I91" s="8">
        <f t="shared" si="13"/>
        <v>-2.2296729600000003</v>
      </c>
      <c r="J91" s="7"/>
    </row>
    <row r="92" spans="1:10" x14ac:dyDescent="0.25">
      <c r="A92" s="7"/>
      <c r="B92" s="6" t="s">
        <v>60</v>
      </c>
      <c r="C92" s="7" t="s">
        <v>13</v>
      </c>
      <c r="D92" s="7">
        <v>-1</v>
      </c>
      <c r="E92" s="7">
        <v>1</v>
      </c>
      <c r="F92" s="8">
        <f>CONVERT(8,"ft","m")</f>
        <v>2.4384000000000001</v>
      </c>
      <c r="G92" s="8">
        <f>CONVERT(14,"ft","m")</f>
        <v>4.2671999999999999</v>
      </c>
      <c r="H92" s="8"/>
      <c r="I92" s="8">
        <f>PRODUCT(D92:H92)</f>
        <v>-10.40514048</v>
      </c>
      <c r="J92" s="7"/>
    </row>
    <row r="93" spans="1:10" x14ac:dyDescent="0.25">
      <c r="A93" s="7"/>
      <c r="B93" s="6" t="s">
        <v>94</v>
      </c>
      <c r="C93" s="7" t="s">
        <v>13</v>
      </c>
      <c r="D93" s="7">
        <v>-1</v>
      </c>
      <c r="E93" s="7">
        <v>1</v>
      </c>
      <c r="F93" s="8">
        <f>CONVERT(14,"ft","m")</f>
        <v>4.2671999999999999</v>
      </c>
      <c r="G93" s="8">
        <f t="shared" ref="G93:G98" si="14">CONVERT(6,"ft","m")</f>
        <v>1.8288</v>
      </c>
      <c r="H93" s="8"/>
      <c r="I93" s="8">
        <f>PRODUCT(D93:H93)</f>
        <v>-7.80385536</v>
      </c>
      <c r="J93" s="7"/>
    </row>
    <row r="94" spans="1:10" x14ac:dyDescent="0.25">
      <c r="A94" s="7"/>
      <c r="B94" s="6" t="s">
        <v>21</v>
      </c>
      <c r="C94" s="7" t="s">
        <v>13</v>
      </c>
      <c r="D94" s="7">
        <v>-1</v>
      </c>
      <c r="E94" s="7">
        <v>1</v>
      </c>
      <c r="F94" s="8">
        <f>CONVERT(10,"ft","m")</f>
        <v>3.048</v>
      </c>
      <c r="G94" s="8">
        <f t="shared" si="14"/>
        <v>1.8288</v>
      </c>
      <c r="H94" s="8"/>
      <c r="I94" s="8">
        <f>PRODUCT(D94:H94)</f>
        <v>-5.5741823999999998</v>
      </c>
      <c r="J94" s="7"/>
    </row>
    <row r="95" spans="1:10" x14ac:dyDescent="0.25">
      <c r="A95" s="7"/>
      <c r="B95" s="6" t="s">
        <v>94</v>
      </c>
      <c r="C95" s="7" t="s">
        <v>13</v>
      </c>
      <c r="D95" s="7">
        <v>-1</v>
      </c>
      <c r="E95" s="7">
        <v>1</v>
      </c>
      <c r="F95" s="8">
        <f>CONVERT(10,"ft","m")</f>
        <v>3.048</v>
      </c>
      <c r="G95" s="8">
        <f t="shared" si="14"/>
        <v>1.8288</v>
      </c>
      <c r="H95" s="8"/>
      <c r="I95" s="8">
        <f>PRODUCT(D95:H95)</f>
        <v>-5.5741823999999998</v>
      </c>
      <c r="J95" s="7"/>
    </row>
    <row r="96" spans="1:10" x14ac:dyDescent="0.25">
      <c r="A96" s="7"/>
      <c r="B96" s="6" t="s">
        <v>22</v>
      </c>
      <c r="C96" s="7" t="s">
        <v>13</v>
      </c>
      <c r="D96" s="7">
        <v>-1</v>
      </c>
      <c r="E96" s="7">
        <v>1</v>
      </c>
      <c r="F96" s="8">
        <f>CONVERT(14,"ft","m")</f>
        <v>4.2671999999999999</v>
      </c>
      <c r="G96" s="8">
        <f t="shared" si="14"/>
        <v>1.8288</v>
      </c>
      <c r="H96" s="8"/>
      <c r="I96" s="8">
        <f t="shared" ref="I96:I98" si="15">PRODUCT(D96:H96)</f>
        <v>-7.80385536</v>
      </c>
      <c r="J96" s="7"/>
    </row>
    <row r="97" spans="1:10" x14ac:dyDescent="0.25">
      <c r="A97" s="7"/>
      <c r="B97" s="6" t="s">
        <v>17</v>
      </c>
      <c r="C97" s="7" t="s">
        <v>13</v>
      </c>
      <c r="D97" s="7">
        <v>-1</v>
      </c>
      <c r="E97" s="7">
        <v>1</v>
      </c>
      <c r="F97" s="8">
        <f>CONVERT(8,"ft","m")</f>
        <v>2.4384000000000001</v>
      </c>
      <c r="G97" s="8">
        <f t="shared" si="14"/>
        <v>1.8288</v>
      </c>
      <c r="H97" s="8"/>
      <c r="I97" s="8">
        <f t="shared" si="15"/>
        <v>-4.4593459200000005</v>
      </c>
      <c r="J97" s="7"/>
    </row>
    <row r="98" spans="1:10" x14ac:dyDescent="0.25">
      <c r="A98" s="7"/>
      <c r="B98" s="6" t="s">
        <v>30</v>
      </c>
      <c r="C98" s="7" t="s">
        <v>13</v>
      </c>
      <c r="D98" s="7">
        <v>-1</v>
      </c>
      <c r="E98" s="7">
        <v>1</v>
      </c>
      <c r="F98" s="8">
        <f>CONVERT(8,"ft","m")</f>
        <v>2.4384000000000001</v>
      </c>
      <c r="G98" s="8">
        <f t="shared" si="14"/>
        <v>1.8288</v>
      </c>
      <c r="H98" s="8"/>
      <c r="I98" s="8">
        <f t="shared" si="15"/>
        <v>-4.4593459200000005</v>
      </c>
      <c r="J98" s="7"/>
    </row>
    <row r="99" spans="1:10" x14ac:dyDescent="0.25">
      <c r="A99" s="7"/>
      <c r="B99" s="6" t="s">
        <v>30</v>
      </c>
      <c r="C99" s="7" t="s">
        <v>13</v>
      </c>
      <c r="D99" s="7">
        <v>-1</v>
      </c>
      <c r="E99" s="7">
        <v>2</v>
      </c>
      <c r="F99" s="8">
        <f>CONVERT(14,"ft","m")</f>
        <v>4.2671999999999999</v>
      </c>
      <c r="G99" s="8">
        <f>CONVERT(8,"ft","m")</f>
        <v>2.4384000000000001</v>
      </c>
      <c r="H99" s="8"/>
      <c r="I99" s="8">
        <f>PRODUCT(D99:H99)</f>
        <v>-20.81028096</v>
      </c>
      <c r="J99" s="7"/>
    </row>
    <row r="100" spans="1:10" x14ac:dyDescent="0.25">
      <c r="A100" s="7"/>
      <c r="B100" s="6" t="s">
        <v>16</v>
      </c>
      <c r="C100" s="7" t="s">
        <v>13</v>
      </c>
      <c r="D100" s="7">
        <v>-1</v>
      </c>
      <c r="E100" s="7">
        <v>1</v>
      </c>
      <c r="F100" s="8">
        <f>CONVERT(10,"ft","m")</f>
        <v>3.048</v>
      </c>
      <c r="G100" s="8">
        <f>CONVERT(8,"ft","m")</f>
        <v>2.4384000000000001</v>
      </c>
      <c r="H100" s="8"/>
      <c r="I100" s="8">
        <f>PRODUCT(D100:H100)</f>
        <v>-7.4322432000000003</v>
      </c>
      <c r="J100" s="7"/>
    </row>
    <row r="101" spans="1:10" x14ac:dyDescent="0.25">
      <c r="A101" s="7"/>
      <c r="B101" s="6" t="s">
        <v>17</v>
      </c>
      <c r="C101" s="7" t="s">
        <v>13</v>
      </c>
      <c r="D101" s="7">
        <v>-1</v>
      </c>
      <c r="E101" s="7">
        <v>1</v>
      </c>
      <c r="F101" s="8">
        <f>CONVERT(8,"ft","m")</f>
        <v>2.4384000000000001</v>
      </c>
      <c r="G101" s="8">
        <f>CONVERT(6,"ft","m")</f>
        <v>1.8288</v>
      </c>
      <c r="H101" s="8"/>
      <c r="I101" s="8">
        <f>PRODUCT(D101:H101)</f>
        <v>-4.4593459200000005</v>
      </c>
      <c r="J101" s="7"/>
    </row>
    <row r="102" spans="1:10" x14ac:dyDescent="0.25">
      <c r="A102" s="7"/>
      <c r="B102" s="9" t="s">
        <v>10</v>
      </c>
      <c r="C102" s="3" t="s">
        <v>13</v>
      </c>
      <c r="D102" s="7"/>
      <c r="E102" s="7"/>
      <c r="F102" s="7"/>
      <c r="G102" s="7"/>
      <c r="H102" s="7"/>
      <c r="I102" s="10">
        <f>SUM(I60:I101)</f>
        <v>153.73207709265012</v>
      </c>
      <c r="J102" s="7"/>
    </row>
    <row r="103" spans="1:10" x14ac:dyDescent="0.25">
      <c r="A103" s="7"/>
      <c r="B103" s="6"/>
      <c r="C103" s="7"/>
      <c r="D103" s="7"/>
      <c r="E103" s="7"/>
      <c r="F103" s="7"/>
      <c r="G103" s="7"/>
      <c r="H103" s="7"/>
      <c r="I103" s="7"/>
      <c r="J103" s="7"/>
    </row>
    <row r="104" spans="1:10" ht="204.75" x14ac:dyDescent="0.25">
      <c r="A104" s="7">
        <v>5</v>
      </c>
      <c r="B104" s="43" t="s">
        <v>26</v>
      </c>
      <c r="C104" s="7"/>
      <c r="D104" s="7"/>
      <c r="E104" s="7"/>
      <c r="F104" s="7"/>
      <c r="G104" s="7"/>
      <c r="H104" s="7"/>
      <c r="I104" s="7"/>
      <c r="J104" s="7"/>
    </row>
    <row r="105" spans="1:10" x14ac:dyDescent="0.25">
      <c r="A105" s="7"/>
      <c r="B105" s="6" t="s">
        <v>12</v>
      </c>
      <c r="C105" s="7" t="s">
        <v>119</v>
      </c>
      <c r="D105" s="7">
        <v>1</v>
      </c>
      <c r="E105" s="7">
        <v>1</v>
      </c>
      <c r="F105" s="8">
        <f>CONVERT((118.166-26.5-9.25),"ft","m")</f>
        <v>25.120396800000002</v>
      </c>
      <c r="G105" s="8">
        <v>5.5</v>
      </c>
      <c r="H105" s="8">
        <f>CONVERT(9,"ft","m")</f>
        <v>2.7431999999999999</v>
      </c>
      <c r="I105" s="8">
        <f>PRODUCT(D105:H105)</f>
        <v>379.00649875967997</v>
      </c>
      <c r="J105" s="7"/>
    </row>
    <row r="106" spans="1:10" x14ac:dyDescent="0.25">
      <c r="A106" s="7"/>
      <c r="B106" s="6" t="s">
        <v>12</v>
      </c>
      <c r="C106" s="7" t="s">
        <v>119</v>
      </c>
      <c r="D106" s="7">
        <v>1</v>
      </c>
      <c r="E106" s="7">
        <v>1</v>
      </c>
      <c r="F106" s="8">
        <f>CONVERT((98.25-23.25),"ft","m")</f>
        <v>22.86</v>
      </c>
      <c r="G106" s="8">
        <v>5.5</v>
      </c>
      <c r="H106" s="8">
        <f t="shared" ref="H106:H121" si="16">CONVERT(9,"ft","m")</f>
        <v>2.7431999999999999</v>
      </c>
      <c r="I106" s="8">
        <f t="shared" ref="I106:I121" si="17">PRODUCT(D106:H106)</f>
        <v>344.90253599999994</v>
      </c>
      <c r="J106" s="7"/>
    </row>
    <row r="107" spans="1:10" x14ac:dyDescent="0.25">
      <c r="A107" s="7"/>
      <c r="B107" s="6" t="s">
        <v>11</v>
      </c>
      <c r="C107" s="7" t="s">
        <v>119</v>
      </c>
      <c r="D107" s="7">
        <v>1</v>
      </c>
      <c r="E107" s="7">
        <v>2</v>
      </c>
      <c r="F107" s="8">
        <f>CONVERT((27.833),"ft","m")</f>
        <v>8.4834984000000002</v>
      </c>
      <c r="G107" s="8">
        <v>5.5</v>
      </c>
      <c r="H107" s="8">
        <f t="shared" si="16"/>
        <v>2.7431999999999999</v>
      </c>
      <c r="I107" s="8">
        <f t="shared" si="17"/>
        <v>255.99126091968</v>
      </c>
      <c r="J107" s="7"/>
    </row>
    <row r="108" spans="1:10" x14ac:dyDescent="0.25">
      <c r="A108" s="7"/>
      <c r="B108" s="6" t="s">
        <v>14</v>
      </c>
      <c r="C108" s="7" t="s">
        <v>119</v>
      </c>
      <c r="D108" s="7">
        <v>1</v>
      </c>
      <c r="E108" s="7">
        <v>1</v>
      </c>
      <c r="F108" s="8">
        <f>CONVERT((27.833+19.25),"ft","m")</f>
        <v>14.3508984</v>
      </c>
      <c r="G108" s="8">
        <v>5.5</v>
      </c>
      <c r="H108" s="8">
        <f t="shared" si="16"/>
        <v>2.7431999999999999</v>
      </c>
      <c r="I108" s="8">
        <f t="shared" si="17"/>
        <v>216.52061469984</v>
      </c>
      <c r="J108" s="7"/>
    </row>
    <row r="109" spans="1:10" x14ac:dyDescent="0.25">
      <c r="A109" s="7"/>
      <c r="B109" s="6" t="s">
        <v>15</v>
      </c>
      <c r="C109" s="7" t="s">
        <v>119</v>
      </c>
      <c r="D109" s="7">
        <v>1</v>
      </c>
      <c r="E109" s="7">
        <v>1</v>
      </c>
      <c r="F109" s="8">
        <f>CONVERT((6.666+3.5+3),"ft","m")</f>
        <v>4.0129967999999998</v>
      </c>
      <c r="G109" s="8">
        <v>5.5</v>
      </c>
      <c r="H109" s="8">
        <f t="shared" si="16"/>
        <v>2.7431999999999999</v>
      </c>
      <c r="I109" s="8">
        <f t="shared" si="17"/>
        <v>60.546490519679999</v>
      </c>
      <c r="J109" s="7"/>
    </row>
    <row r="110" spans="1:10" x14ac:dyDescent="0.25">
      <c r="A110" s="7"/>
      <c r="B110" s="6" t="s">
        <v>16</v>
      </c>
      <c r="C110" s="7" t="s">
        <v>119</v>
      </c>
      <c r="D110" s="7">
        <v>1</v>
      </c>
      <c r="E110" s="7">
        <v>1</v>
      </c>
      <c r="F110" s="8">
        <f>CONVERT((11+11.333+27.833),"ft","m")</f>
        <v>15.290596799999999</v>
      </c>
      <c r="G110" s="8">
        <v>5.5</v>
      </c>
      <c r="H110" s="8">
        <f t="shared" si="16"/>
        <v>2.7431999999999999</v>
      </c>
      <c r="I110" s="8">
        <f t="shared" si="17"/>
        <v>230.69840827968</v>
      </c>
      <c r="J110" s="7"/>
    </row>
    <row r="111" spans="1:10" x14ac:dyDescent="0.25">
      <c r="A111" s="7"/>
      <c r="B111" s="6" t="s">
        <v>17</v>
      </c>
      <c r="C111" s="7" t="s">
        <v>119</v>
      </c>
      <c r="D111" s="7">
        <v>1</v>
      </c>
      <c r="E111" s="7">
        <v>1</v>
      </c>
      <c r="F111" s="8">
        <f>CONVERT((10+8.25),"ft","m")</f>
        <v>5.5625999999999998</v>
      </c>
      <c r="G111" s="8">
        <v>5.5</v>
      </c>
      <c r="H111" s="8">
        <f t="shared" si="16"/>
        <v>2.7431999999999999</v>
      </c>
      <c r="I111" s="8">
        <f t="shared" si="17"/>
        <v>83.92628375999999</v>
      </c>
      <c r="J111" s="7"/>
    </row>
    <row r="112" spans="1:10" x14ac:dyDescent="0.25">
      <c r="A112" s="7"/>
      <c r="B112" s="6" t="s">
        <v>17</v>
      </c>
      <c r="C112" s="7" t="s">
        <v>119</v>
      </c>
      <c r="D112" s="7">
        <v>1</v>
      </c>
      <c r="E112" s="7">
        <v>1</v>
      </c>
      <c r="F112" s="8">
        <f>CONVERT((8),"ft","m")</f>
        <v>2.4384000000000001</v>
      </c>
      <c r="G112" s="8">
        <v>5.5</v>
      </c>
      <c r="H112" s="8">
        <f t="shared" si="16"/>
        <v>2.7431999999999999</v>
      </c>
      <c r="I112" s="8">
        <f t="shared" si="17"/>
        <v>36.789603839999998</v>
      </c>
      <c r="J112" s="7"/>
    </row>
    <row r="113" spans="1:10" x14ac:dyDescent="0.25">
      <c r="A113" s="7"/>
      <c r="B113" s="6" t="s">
        <v>16</v>
      </c>
      <c r="C113" s="7" t="s">
        <v>119</v>
      </c>
      <c r="D113" s="7">
        <v>1</v>
      </c>
      <c r="E113" s="7">
        <v>1</v>
      </c>
      <c r="F113" s="8">
        <f>CONVERT((23.5+10.5+10.5),"ft","m")</f>
        <v>13.563599999999999</v>
      </c>
      <c r="G113" s="8">
        <v>5.5</v>
      </c>
      <c r="H113" s="8">
        <f t="shared" si="16"/>
        <v>2.7431999999999999</v>
      </c>
      <c r="I113" s="8">
        <f t="shared" si="17"/>
        <v>204.64217135999999</v>
      </c>
      <c r="J113" s="7"/>
    </row>
    <row r="114" spans="1:10" x14ac:dyDescent="0.25">
      <c r="A114" s="7"/>
      <c r="B114" s="6" t="s">
        <v>18</v>
      </c>
      <c r="C114" s="7" t="s">
        <v>119</v>
      </c>
      <c r="D114" s="7">
        <v>1</v>
      </c>
      <c r="E114" s="7">
        <v>1</v>
      </c>
      <c r="F114" s="8">
        <f>CONVERT((12.416+15.5+10.5),"ft","m")</f>
        <v>11.709196799999999</v>
      </c>
      <c r="G114" s="8">
        <v>5.5</v>
      </c>
      <c r="H114" s="8">
        <f t="shared" si="16"/>
        <v>2.7431999999999999</v>
      </c>
      <c r="I114" s="8">
        <f t="shared" si="17"/>
        <v>176.66367763967997</v>
      </c>
      <c r="J114" s="7"/>
    </row>
    <row r="115" spans="1:10" x14ac:dyDescent="0.25">
      <c r="A115" s="7"/>
      <c r="B115" s="6" t="s">
        <v>19</v>
      </c>
      <c r="C115" s="7" t="s">
        <v>119</v>
      </c>
      <c r="D115" s="7">
        <v>1</v>
      </c>
      <c r="E115" s="7">
        <v>1</v>
      </c>
      <c r="F115" s="8">
        <f>CONVERT((15.75),"ft","m")</f>
        <v>4.8006000000000002</v>
      </c>
      <c r="G115" s="8">
        <v>5.5</v>
      </c>
      <c r="H115" s="8">
        <f t="shared" si="16"/>
        <v>2.7431999999999999</v>
      </c>
      <c r="I115" s="8">
        <f t="shared" si="17"/>
        <v>72.429532559999998</v>
      </c>
      <c r="J115" s="7"/>
    </row>
    <row r="116" spans="1:10" x14ac:dyDescent="0.25">
      <c r="A116" s="7"/>
      <c r="B116" s="6" t="s">
        <v>17</v>
      </c>
      <c r="C116" s="7" t="s">
        <v>119</v>
      </c>
      <c r="D116" s="7">
        <v>1</v>
      </c>
      <c r="E116" s="7">
        <v>1</v>
      </c>
      <c r="F116" s="8">
        <f>CONVERT((18.166),"ft","m")</f>
        <v>5.5369967999999998</v>
      </c>
      <c r="G116" s="8">
        <v>5.5</v>
      </c>
      <c r="H116" s="8">
        <f t="shared" si="16"/>
        <v>2.7431999999999999</v>
      </c>
      <c r="I116" s="8">
        <f t="shared" si="17"/>
        <v>83.539992919679989</v>
      </c>
      <c r="J116" s="7"/>
    </row>
    <row r="117" spans="1:10" x14ac:dyDescent="0.25">
      <c r="A117" s="7"/>
      <c r="B117" s="6" t="s">
        <v>20</v>
      </c>
      <c r="C117" s="7" t="s">
        <v>119</v>
      </c>
      <c r="D117" s="7">
        <v>1</v>
      </c>
      <c r="E117" s="7">
        <v>1</v>
      </c>
      <c r="F117" s="8">
        <f>CONVERT((23.5+10.5+10.5),"ft","m")</f>
        <v>13.563599999999999</v>
      </c>
      <c r="G117" s="8">
        <v>5.5</v>
      </c>
      <c r="H117" s="8">
        <f t="shared" si="16"/>
        <v>2.7431999999999999</v>
      </c>
      <c r="I117" s="8">
        <f t="shared" si="17"/>
        <v>204.64217135999999</v>
      </c>
      <c r="J117" s="7"/>
    </row>
    <row r="118" spans="1:10" x14ac:dyDescent="0.25">
      <c r="A118" s="7"/>
      <c r="B118" s="6" t="s">
        <v>21</v>
      </c>
      <c r="C118" s="7" t="s">
        <v>119</v>
      </c>
      <c r="D118" s="7">
        <v>1</v>
      </c>
      <c r="E118" s="7">
        <v>1</v>
      </c>
      <c r="F118" s="8">
        <f>CONVERT((13+9.25),"ft","m")</f>
        <v>6.7817999999999996</v>
      </c>
      <c r="G118" s="8">
        <v>5.5</v>
      </c>
      <c r="H118" s="8">
        <f t="shared" si="16"/>
        <v>2.7431999999999999</v>
      </c>
      <c r="I118" s="8">
        <f t="shared" si="17"/>
        <v>102.32108568</v>
      </c>
      <c r="J118" s="7"/>
    </row>
    <row r="119" spans="1:10" x14ac:dyDescent="0.25">
      <c r="A119" s="7"/>
      <c r="B119" s="6" t="s">
        <v>22</v>
      </c>
      <c r="C119" s="7" t="s">
        <v>119</v>
      </c>
      <c r="D119" s="7">
        <v>1</v>
      </c>
      <c r="E119" s="7">
        <v>2</v>
      </c>
      <c r="F119" s="8">
        <f>CONVERT((18.166),"ft","m")</f>
        <v>5.5369967999999998</v>
      </c>
      <c r="G119" s="8">
        <v>5.5</v>
      </c>
      <c r="H119" s="8">
        <f t="shared" si="16"/>
        <v>2.7431999999999999</v>
      </c>
      <c r="I119" s="8">
        <f t="shared" si="17"/>
        <v>167.07998583935998</v>
      </c>
      <c r="J119" s="7"/>
    </row>
    <row r="120" spans="1:10" x14ac:dyDescent="0.25">
      <c r="A120" s="7"/>
      <c r="B120" s="6" t="s">
        <v>17</v>
      </c>
      <c r="C120" s="7" t="s">
        <v>119</v>
      </c>
      <c r="D120" s="7">
        <v>1</v>
      </c>
      <c r="E120" s="7">
        <v>1</v>
      </c>
      <c r="F120" s="8">
        <f>CONVERT((10+8.666),"ft","m")</f>
        <v>5.6893967999999999</v>
      </c>
      <c r="G120" s="8">
        <v>5.5</v>
      </c>
      <c r="H120" s="8">
        <f t="shared" si="16"/>
        <v>2.7431999999999999</v>
      </c>
      <c r="I120" s="8">
        <f t="shared" si="17"/>
        <v>85.839343159679999</v>
      </c>
      <c r="J120" s="7"/>
    </row>
    <row r="121" spans="1:10" x14ac:dyDescent="0.25">
      <c r="B121" s="11" t="s">
        <v>16</v>
      </c>
      <c r="C121" s="7" t="s">
        <v>119</v>
      </c>
      <c r="D121" s="7">
        <v>1</v>
      </c>
      <c r="E121" s="7">
        <v>1</v>
      </c>
      <c r="F121" s="13">
        <f>CONVERT((10+12.25),"ft","m")</f>
        <v>6.7817999999999996</v>
      </c>
      <c r="G121" s="8">
        <v>5.5</v>
      </c>
      <c r="H121" s="8">
        <f t="shared" si="16"/>
        <v>2.7431999999999999</v>
      </c>
      <c r="I121" s="8">
        <f t="shared" si="17"/>
        <v>102.32108568</v>
      </c>
      <c r="J121" s="7"/>
    </row>
    <row r="122" spans="1:10" x14ac:dyDescent="0.25">
      <c r="A122" s="7"/>
      <c r="B122" s="9" t="s">
        <v>10</v>
      </c>
      <c r="C122" s="3" t="s">
        <v>13</v>
      </c>
      <c r="D122" s="7"/>
      <c r="E122" s="7"/>
      <c r="F122" s="7"/>
      <c r="G122" s="7"/>
      <c r="H122" s="7"/>
      <c r="I122" s="10">
        <f>SUM(I105:I121)</f>
        <v>2807.86074297696</v>
      </c>
      <c r="J122" s="7"/>
    </row>
    <row r="123" spans="1:10" x14ac:dyDescent="0.25">
      <c r="A123" s="7"/>
      <c r="B123" s="6"/>
      <c r="C123" s="7"/>
      <c r="D123" s="7"/>
      <c r="E123" s="7"/>
      <c r="F123" s="8"/>
      <c r="G123" s="8"/>
      <c r="H123" s="8"/>
      <c r="I123" s="8"/>
      <c r="J123" s="7"/>
    </row>
    <row r="124" spans="1:10" ht="204.75" x14ac:dyDescent="0.25">
      <c r="A124" s="7">
        <v>5</v>
      </c>
      <c r="B124" s="5" t="s">
        <v>26</v>
      </c>
      <c r="C124" s="7"/>
      <c r="D124" s="7"/>
      <c r="E124" s="7"/>
      <c r="F124" s="7"/>
      <c r="G124" s="7"/>
      <c r="H124" s="7"/>
      <c r="I124" s="7"/>
      <c r="J124" s="7"/>
    </row>
    <row r="125" spans="1:10" x14ac:dyDescent="0.25">
      <c r="A125" s="7"/>
      <c r="B125" s="6" t="s">
        <v>12</v>
      </c>
      <c r="C125" s="7" t="s">
        <v>13</v>
      </c>
      <c r="D125" s="7">
        <v>1</v>
      </c>
      <c r="E125" s="7">
        <v>1</v>
      </c>
      <c r="F125" s="8">
        <f>CONVERT((118.166-26.5-9.25),"ft","m")</f>
        <v>25.120396800000002</v>
      </c>
      <c r="G125" s="8"/>
      <c r="H125" s="8">
        <f>CONVERT(9,"ft","m")</f>
        <v>2.7431999999999999</v>
      </c>
      <c r="I125" s="8">
        <f>PRODUCT(D125:H125)</f>
        <v>68.910272501760005</v>
      </c>
      <c r="J125" s="7"/>
    </row>
    <row r="126" spans="1:10" x14ac:dyDescent="0.25">
      <c r="A126" s="7"/>
      <c r="B126" s="6" t="s">
        <v>12</v>
      </c>
      <c r="C126" s="7" t="s">
        <v>13</v>
      </c>
      <c r="D126" s="7">
        <v>1</v>
      </c>
      <c r="E126" s="7">
        <v>1</v>
      </c>
      <c r="F126" s="8">
        <f>CONVERT((98.25-23.25),"ft","m")</f>
        <v>22.86</v>
      </c>
      <c r="G126" s="8"/>
      <c r="H126" s="8">
        <f t="shared" ref="H126:H141" si="18">CONVERT(9,"ft","m")</f>
        <v>2.7431999999999999</v>
      </c>
      <c r="I126" s="8">
        <f t="shared" ref="I126:I145" si="19">PRODUCT(D126:H126)</f>
        <v>62.709551999999995</v>
      </c>
      <c r="J126" s="7"/>
    </row>
    <row r="127" spans="1:10" x14ac:dyDescent="0.25">
      <c r="A127" s="7"/>
      <c r="B127" s="6" t="s">
        <v>11</v>
      </c>
      <c r="C127" s="7" t="s">
        <v>13</v>
      </c>
      <c r="D127" s="7">
        <v>1</v>
      </c>
      <c r="E127" s="7">
        <v>2</v>
      </c>
      <c r="F127" s="8">
        <f>CONVERT((27.833),"ft","m")</f>
        <v>8.4834984000000002</v>
      </c>
      <c r="G127" s="8"/>
      <c r="H127" s="8">
        <f t="shared" si="18"/>
        <v>2.7431999999999999</v>
      </c>
      <c r="I127" s="8">
        <f t="shared" si="19"/>
        <v>46.543865621759998</v>
      </c>
      <c r="J127" s="7"/>
    </row>
    <row r="128" spans="1:10" x14ac:dyDescent="0.25">
      <c r="A128" s="7"/>
      <c r="B128" s="6" t="s">
        <v>14</v>
      </c>
      <c r="C128" s="7" t="s">
        <v>13</v>
      </c>
      <c r="D128" s="7">
        <v>1</v>
      </c>
      <c r="E128" s="7">
        <v>1</v>
      </c>
      <c r="F128" s="8">
        <f>CONVERT((27.833+19.25),"ft","m")</f>
        <v>14.3508984</v>
      </c>
      <c r="G128" s="8"/>
      <c r="H128" s="8">
        <f t="shared" si="18"/>
        <v>2.7431999999999999</v>
      </c>
      <c r="I128" s="8">
        <f t="shared" si="19"/>
        <v>39.367384490879999</v>
      </c>
      <c r="J128" s="7"/>
    </row>
    <row r="129" spans="1:10" x14ac:dyDescent="0.25">
      <c r="A129" s="7"/>
      <c r="B129" s="6" t="s">
        <v>15</v>
      </c>
      <c r="C129" s="7" t="s">
        <v>13</v>
      </c>
      <c r="D129" s="7">
        <v>1</v>
      </c>
      <c r="E129" s="7">
        <v>1</v>
      </c>
      <c r="F129" s="8">
        <f>CONVERT((6.666+3.5+3),"ft","m")</f>
        <v>4.0129967999999998</v>
      </c>
      <c r="G129" s="8"/>
      <c r="H129" s="8">
        <f t="shared" si="18"/>
        <v>2.7431999999999999</v>
      </c>
      <c r="I129" s="8">
        <f t="shared" si="19"/>
        <v>11.008452821759999</v>
      </c>
      <c r="J129" s="7"/>
    </row>
    <row r="130" spans="1:10" x14ac:dyDescent="0.25">
      <c r="A130" s="7"/>
      <c r="B130" s="6" t="s">
        <v>16</v>
      </c>
      <c r="C130" s="7" t="s">
        <v>13</v>
      </c>
      <c r="D130" s="7">
        <v>1</v>
      </c>
      <c r="E130" s="7">
        <v>1</v>
      </c>
      <c r="F130" s="8">
        <f>CONVERT((11+11.333+27.833),"ft","m")</f>
        <v>15.290596799999999</v>
      </c>
      <c r="G130" s="8"/>
      <c r="H130" s="8">
        <f t="shared" si="18"/>
        <v>2.7431999999999999</v>
      </c>
      <c r="I130" s="8">
        <f t="shared" si="19"/>
        <v>41.945165141759993</v>
      </c>
      <c r="J130" s="7"/>
    </row>
    <row r="131" spans="1:10" x14ac:dyDescent="0.25">
      <c r="A131" s="7"/>
      <c r="B131" s="6" t="s">
        <v>17</v>
      </c>
      <c r="C131" s="7" t="s">
        <v>13</v>
      </c>
      <c r="D131" s="7">
        <v>1</v>
      </c>
      <c r="E131" s="7">
        <v>1</v>
      </c>
      <c r="F131" s="8">
        <f>CONVERT((10+8.25),"ft","m")</f>
        <v>5.5625999999999998</v>
      </c>
      <c r="G131" s="8"/>
      <c r="H131" s="8">
        <f t="shared" si="18"/>
        <v>2.7431999999999999</v>
      </c>
      <c r="I131" s="8">
        <f t="shared" si="19"/>
        <v>15.259324319999999</v>
      </c>
      <c r="J131" s="7"/>
    </row>
    <row r="132" spans="1:10" x14ac:dyDescent="0.25">
      <c r="A132" s="7"/>
      <c r="B132" s="6" t="s">
        <v>17</v>
      </c>
      <c r="C132" s="7" t="s">
        <v>13</v>
      </c>
      <c r="D132" s="7">
        <v>1</v>
      </c>
      <c r="E132" s="7">
        <v>1</v>
      </c>
      <c r="F132" s="8">
        <f>CONVERT((8),"ft","m")</f>
        <v>2.4384000000000001</v>
      </c>
      <c r="G132" s="8"/>
      <c r="H132" s="8">
        <f t="shared" si="18"/>
        <v>2.7431999999999999</v>
      </c>
      <c r="I132" s="8">
        <f t="shared" si="19"/>
        <v>6.6890188799999999</v>
      </c>
      <c r="J132" s="7"/>
    </row>
    <row r="133" spans="1:10" x14ac:dyDescent="0.25">
      <c r="A133" s="7"/>
      <c r="B133" s="6" t="s">
        <v>16</v>
      </c>
      <c r="C133" s="7" t="s">
        <v>13</v>
      </c>
      <c r="D133" s="7">
        <v>1</v>
      </c>
      <c r="E133" s="7">
        <v>1</v>
      </c>
      <c r="F133" s="8">
        <f>CONVERT((23.5+10.5+10.5),"ft","m")</f>
        <v>13.563599999999999</v>
      </c>
      <c r="G133" s="8"/>
      <c r="H133" s="8">
        <f t="shared" si="18"/>
        <v>2.7431999999999999</v>
      </c>
      <c r="I133" s="8">
        <f t="shared" si="19"/>
        <v>37.207667519999994</v>
      </c>
      <c r="J133" s="7"/>
    </row>
    <row r="134" spans="1:10" x14ac:dyDescent="0.25">
      <c r="A134" s="7"/>
      <c r="B134" s="6" t="s">
        <v>18</v>
      </c>
      <c r="C134" s="7" t="s">
        <v>13</v>
      </c>
      <c r="D134" s="7">
        <v>1</v>
      </c>
      <c r="E134" s="7">
        <v>1</v>
      </c>
      <c r="F134" s="8">
        <f>CONVERT((12.416+15.5+10.5),"ft","m")</f>
        <v>11.709196799999999</v>
      </c>
      <c r="G134" s="8"/>
      <c r="H134" s="8">
        <f t="shared" si="18"/>
        <v>2.7431999999999999</v>
      </c>
      <c r="I134" s="8">
        <f t="shared" si="19"/>
        <v>32.120668661759993</v>
      </c>
      <c r="J134" s="7"/>
    </row>
    <row r="135" spans="1:10" x14ac:dyDescent="0.25">
      <c r="A135" s="7"/>
      <c r="B135" s="6" t="s">
        <v>19</v>
      </c>
      <c r="C135" s="7" t="s">
        <v>13</v>
      </c>
      <c r="D135" s="7">
        <v>1</v>
      </c>
      <c r="E135" s="7">
        <v>1</v>
      </c>
      <c r="F135" s="8">
        <f>CONVERT((15.75),"ft","m")</f>
        <v>4.8006000000000002</v>
      </c>
      <c r="G135" s="8"/>
      <c r="H135" s="8">
        <f t="shared" si="18"/>
        <v>2.7431999999999999</v>
      </c>
      <c r="I135" s="8">
        <f t="shared" si="19"/>
        <v>13.16900592</v>
      </c>
      <c r="J135" s="7"/>
    </row>
    <row r="136" spans="1:10" x14ac:dyDescent="0.25">
      <c r="A136" s="7"/>
      <c r="B136" s="6" t="s">
        <v>17</v>
      </c>
      <c r="C136" s="7" t="s">
        <v>13</v>
      </c>
      <c r="D136" s="7">
        <v>1</v>
      </c>
      <c r="E136" s="7">
        <v>1</v>
      </c>
      <c r="F136" s="8">
        <f>CONVERT((18.166),"ft","m")</f>
        <v>5.5369967999999998</v>
      </c>
      <c r="G136" s="8"/>
      <c r="H136" s="8">
        <f t="shared" si="18"/>
        <v>2.7431999999999999</v>
      </c>
      <c r="I136" s="8">
        <f t="shared" si="19"/>
        <v>15.189089621759999</v>
      </c>
      <c r="J136" s="7"/>
    </row>
    <row r="137" spans="1:10" x14ac:dyDescent="0.25">
      <c r="A137" s="7"/>
      <c r="B137" s="6" t="s">
        <v>20</v>
      </c>
      <c r="C137" s="7" t="s">
        <v>13</v>
      </c>
      <c r="D137" s="7">
        <v>1</v>
      </c>
      <c r="E137" s="7">
        <v>1</v>
      </c>
      <c r="F137" s="8">
        <f>CONVERT((23.5+10.5+10.5),"ft","m")</f>
        <v>13.563599999999999</v>
      </c>
      <c r="G137" s="8"/>
      <c r="H137" s="8">
        <f t="shared" si="18"/>
        <v>2.7431999999999999</v>
      </c>
      <c r="I137" s="8">
        <f t="shared" si="19"/>
        <v>37.207667519999994</v>
      </c>
      <c r="J137" s="7"/>
    </row>
    <row r="138" spans="1:10" x14ac:dyDescent="0.25">
      <c r="A138" s="7"/>
      <c r="B138" s="6" t="s">
        <v>21</v>
      </c>
      <c r="C138" s="7" t="s">
        <v>13</v>
      </c>
      <c r="D138" s="7">
        <v>1</v>
      </c>
      <c r="E138" s="7">
        <v>1</v>
      </c>
      <c r="F138" s="8">
        <f>CONVERT((13+9.25),"ft","m")</f>
        <v>6.7817999999999996</v>
      </c>
      <c r="G138" s="8"/>
      <c r="H138" s="8">
        <f t="shared" si="18"/>
        <v>2.7431999999999999</v>
      </c>
      <c r="I138" s="8">
        <f t="shared" si="19"/>
        <v>18.603833759999997</v>
      </c>
      <c r="J138" s="7"/>
    </row>
    <row r="139" spans="1:10" x14ac:dyDescent="0.25">
      <c r="A139" s="7"/>
      <c r="B139" s="6" t="s">
        <v>22</v>
      </c>
      <c r="C139" s="7" t="s">
        <v>13</v>
      </c>
      <c r="D139" s="7">
        <v>1</v>
      </c>
      <c r="E139" s="7">
        <v>2</v>
      </c>
      <c r="F139" s="8">
        <f>CONVERT((18.166),"ft","m")</f>
        <v>5.5369967999999998</v>
      </c>
      <c r="G139" s="8"/>
      <c r="H139" s="8">
        <f t="shared" si="18"/>
        <v>2.7431999999999999</v>
      </c>
      <c r="I139" s="8">
        <f t="shared" si="19"/>
        <v>30.378179243519998</v>
      </c>
      <c r="J139" s="7"/>
    </row>
    <row r="140" spans="1:10" x14ac:dyDescent="0.25">
      <c r="A140" s="7"/>
      <c r="B140" s="6" t="s">
        <v>17</v>
      </c>
      <c r="C140" s="7" t="s">
        <v>13</v>
      </c>
      <c r="D140" s="7">
        <v>1</v>
      </c>
      <c r="E140" s="7">
        <v>1</v>
      </c>
      <c r="F140" s="8">
        <f>CONVERT((10+8.666),"ft","m")</f>
        <v>5.6893967999999999</v>
      </c>
      <c r="G140" s="8"/>
      <c r="H140" s="8">
        <f t="shared" si="18"/>
        <v>2.7431999999999999</v>
      </c>
      <c r="I140" s="8">
        <f t="shared" si="19"/>
        <v>15.607153301759999</v>
      </c>
      <c r="J140" s="7"/>
    </row>
    <row r="141" spans="1:10" x14ac:dyDescent="0.25">
      <c r="B141" s="11" t="s">
        <v>16</v>
      </c>
      <c r="C141" s="7" t="s">
        <v>13</v>
      </c>
      <c r="D141" s="7">
        <v>1</v>
      </c>
      <c r="E141" s="7">
        <v>1</v>
      </c>
      <c r="F141" s="13">
        <f>CONVERT((10+12.25),"ft","m")</f>
        <v>6.7817999999999996</v>
      </c>
      <c r="G141" s="8"/>
      <c r="H141" s="8">
        <f t="shared" si="18"/>
        <v>2.7431999999999999</v>
      </c>
      <c r="I141" s="8">
        <f t="shared" si="19"/>
        <v>18.603833759999997</v>
      </c>
      <c r="J141" s="7"/>
    </row>
    <row r="142" spans="1:10" x14ac:dyDescent="0.25">
      <c r="A142" s="7"/>
      <c r="B142" s="6" t="s">
        <v>23</v>
      </c>
      <c r="C142" s="7" t="s">
        <v>13</v>
      </c>
      <c r="D142" s="7">
        <v>1</v>
      </c>
      <c r="E142" s="7">
        <v>1</v>
      </c>
      <c r="F142" s="13">
        <f>CONVERT((26.5),"ft","m")</f>
        <v>8.0771999999999995</v>
      </c>
      <c r="G142" s="8"/>
      <c r="H142" s="8">
        <f>CONVERT(5,"ft","m")</f>
        <v>1.524</v>
      </c>
      <c r="I142" s="8">
        <f t="shared" si="19"/>
        <v>12.3096528</v>
      </c>
      <c r="J142" s="7"/>
    </row>
    <row r="143" spans="1:10" x14ac:dyDescent="0.25">
      <c r="A143" s="7"/>
      <c r="B143" s="6" t="s">
        <v>17</v>
      </c>
      <c r="C143" s="7" t="s">
        <v>13</v>
      </c>
      <c r="D143" s="7">
        <v>1</v>
      </c>
      <c r="E143" s="7">
        <v>1</v>
      </c>
      <c r="F143" s="13">
        <f>CONVERT((9.25),"ft","m")</f>
        <v>2.8193999999999999</v>
      </c>
      <c r="G143" s="8"/>
      <c r="H143" s="8">
        <f t="shared" ref="H143:H145" si="20">CONVERT(5,"ft","m")</f>
        <v>1.524</v>
      </c>
      <c r="I143" s="8">
        <f t="shared" si="19"/>
        <v>4.2967655999999996</v>
      </c>
      <c r="J143" s="7"/>
    </row>
    <row r="144" spans="1:10" x14ac:dyDescent="0.25">
      <c r="A144" s="7"/>
      <c r="B144" s="6" t="s">
        <v>24</v>
      </c>
      <c r="C144" s="7" t="s">
        <v>13</v>
      </c>
      <c r="D144" s="7">
        <v>1</v>
      </c>
      <c r="E144" s="7">
        <v>1</v>
      </c>
      <c r="F144" s="13">
        <f>CONVERT((23.25),"ft","m")</f>
        <v>7.0865999999999998</v>
      </c>
      <c r="G144" s="8"/>
      <c r="H144" s="8">
        <f t="shared" si="20"/>
        <v>1.524</v>
      </c>
      <c r="I144" s="8">
        <f t="shared" si="19"/>
        <v>10.799978400000001</v>
      </c>
      <c r="J144" s="7"/>
    </row>
    <row r="145" spans="1:10" x14ac:dyDescent="0.25">
      <c r="A145" s="7"/>
      <c r="B145" s="6" t="s">
        <v>17</v>
      </c>
      <c r="C145" s="7" t="s">
        <v>13</v>
      </c>
      <c r="D145" s="7">
        <v>1</v>
      </c>
      <c r="E145" s="7">
        <v>1</v>
      </c>
      <c r="F145" s="13">
        <f>CONVERT((7.916),"ft","m")</f>
        <v>2.4127968000000002</v>
      </c>
      <c r="G145" s="8"/>
      <c r="H145" s="8">
        <f t="shared" si="20"/>
        <v>1.524</v>
      </c>
      <c r="I145" s="8">
        <f t="shared" si="19"/>
        <v>3.6771023232000002</v>
      </c>
      <c r="J145" s="7"/>
    </row>
    <row r="146" spans="1:10" x14ac:dyDescent="0.25">
      <c r="A146" s="7"/>
      <c r="B146" s="9" t="s">
        <v>10</v>
      </c>
      <c r="C146" s="3" t="s">
        <v>13</v>
      </c>
      <c r="D146" s="7"/>
      <c r="E146" s="7"/>
      <c r="F146" s="7"/>
      <c r="G146" s="7"/>
      <c r="H146" s="7"/>
      <c r="I146" s="10">
        <f>SUM(I125:I145)</f>
        <v>541.60363420991985</v>
      </c>
      <c r="J146" s="7"/>
    </row>
    <row r="147" spans="1:10" x14ac:dyDescent="0.25">
      <c r="A147" s="7"/>
      <c r="B147" s="6"/>
      <c r="C147" s="7"/>
      <c r="D147" s="7"/>
      <c r="E147" s="7"/>
      <c r="F147" s="8"/>
      <c r="G147" s="8"/>
      <c r="H147" s="8"/>
      <c r="I147" s="8"/>
      <c r="J147" s="7"/>
    </row>
    <row r="148" spans="1:10" ht="283.5" x14ac:dyDescent="0.25">
      <c r="A148" s="7">
        <v>6</v>
      </c>
      <c r="B148" s="5" t="s">
        <v>27</v>
      </c>
      <c r="C148" s="7"/>
      <c r="D148" s="7"/>
      <c r="E148" s="7"/>
      <c r="F148" s="8"/>
      <c r="G148" s="8"/>
      <c r="H148" s="8"/>
      <c r="I148" s="8"/>
      <c r="J148" s="7"/>
    </row>
    <row r="149" spans="1:10" x14ac:dyDescent="0.25">
      <c r="A149" s="7"/>
      <c r="B149" s="6" t="s">
        <v>23</v>
      </c>
      <c r="C149" s="7" t="s">
        <v>13</v>
      </c>
      <c r="D149" s="7">
        <v>1</v>
      </c>
      <c r="E149" s="7">
        <v>1</v>
      </c>
      <c r="F149" s="13">
        <f>CONVERT((26.5),"ft","m")</f>
        <v>8.0771999999999995</v>
      </c>
      <c r="G149" s="8"/>
      <c r="H149" s="8">
        <f>CONVERT(4,"ft","m")</f>
        <v>1.2192000000000001</v>
      </c>
      <c r="I149" s="8">
        <f t="shared" ref="I149:I152" si="21">PRODUCT(D149:H149)</f>
        <v>9.8477222399999995</v>
      </c>
      <c r="J149" s="7"/>
    </row>
    <row r="150" spans="1:10" x14ac:dyDescent="0.25">
      <c r="A150" s="7"/>
      <c r="B150" s="6" t="s">
        <v>17</v>
      </c>
      <c r="C150" s="7" t="s">
        <v>13</v>
      </c>
      <c r="D150" s="7">
        <v>1</v>
      </c>
      <c r="E150" s="7">
        <v>1</v>
      </c>
      <c r="F150" s="13">
        <f>CONVERT((9.25),"ft","m")</f>
        <v>2.8193999999999999</v>
      </c>
      <c r="G150" s="8"/>
      <c r="H150" s="8">
        <f t="shared" ref="H150:H152" si="22">CONVERT(4,"ft","m")</f>
        <v>1.2192000000000001</v>
      </c>
      <c r="I150" s="8">
        <f t="shared" si="21"/>
        <v>3.4374124799999999</v>
      </c>
      <c r="J150" s="7"/>
    </row>
    <row r="151" spans="1:10" x14ac:dyDescent="0.25">
      <c r="A151" s="7"/>
      <c r="B151" s="6" t="s">
        <v>24</v>
      </c>
      <c r="C151" s="7" t="s">
        <v>13</v>
      </c>
      <c r="D151" s="7">
        <v>1</v>
      </c>
      <c r="E151" s="7">
        <v>1</v>
      </c>
      <c r="F151" s="13">
        <f>CONVERT((23.25),"ft","m")</f>
        <v>7.0865999999999998</v>
      </c>
      <c r="G151" s="8"/>
      <c r="H151" s="8">
        <f t="shared" si="22"/>
        <v>1.2192000000000001</v>
      </c>
      <c r="I151" s="8">
        <f t="shared" si="21"/>
        <v>8.6399827200000008</v>
      </c>
      <c r="J151" s="7"/>
    </row>
    <row r="152" spans="1:10" x14ac:dyDescent="0.25">
      <c r="A152" s="7"/>
      <c r="B152" s="6" t="s">
        <v>17</v>
      </c>
      <c r="C152" s="7" t="s">
        <v>13</v>
      </c>
      <c r="D152" s="7">
        <v>1</v>
      </c>
      <c r="E152" s="7">
        <v>1</v>
      </c>
      <c r="F152" s="13">
        <f>CONVERT((7.916),"ft","m")</f>
        <v>2.4127968000000002</v>
      </c>
      <c r="G152" s="8"/>
      <c r="H152" s="8">
        <f t="shared" si="22"/>
        <v>1.2192000000000001</v>
      </c>
      <c r="I152" s="8">
        <f t="shared" si="21"/>
        <v>2.9416818585600004</v>
      </c>
      <c r="J152" s="7"/>
    </row>
    <row r="153" spans="1:10" x14ac:dyDescent="0.25">
      <c r="A153" s="7"/>
      <c r="B153" s="9" t="s">
        <v>10</v>
      </c>
      <c r="C153" s="3" t="s">
        <v>13</v>
      </c>
      <c r="D153" s="7"/>
      <c r="E153" s="7"/>
      <c r="F153" s="7"/>
      <c r="G153" s="7"/>
      <c r="H153" s="7"/>
      <c r="I153" s="10">
        <f>SUM(I149:I152)</f>
        <v>24.86679929856</v>
      </c>
      <c r="J153" s="7"/>
    </row>
    <row r="154" spans="1:10" x14ac:dyDescent="0.25">
      <c r="A154" s="7"/>
      <c r="B154" s="6"/>
      <c r="C154" s="7"/>
      <c r="D154" s="7"/>
      <c r="E154" s="7"/>
      <c r="F154" s="8"/>
      <c r="G154" s="8"/>
      <c r="H154" s="8"/>
      <c r="I154" s="8"/>
      <c r="J154" s="7"/>
    </row>
    <row r="155" spans="1:10" ht="94.5" x14ac:dyDescent="0.25">
      <c r="A155" s="7">
        <v>7</v>
      </c>
      <c r="B155" s="5" t="s">
        <v>28</v>
      </c>
      <c r="C155" s="7"/>
      <c r="D155" s="7"/>
      <c r="E155" s="7"/>
      <c r="F155" s="8"/>
      <c r="G155" s="8"/>
      <c r="H155" s="8"/>
      <c r="I155" s="8"/>
      <c r="J155" s="7"/>
    </row>
    <row r="156" spans="1:10" x14ac:dyDescent="0.25">
      <c r="A156" s="7"/>
      <c r="B156" s="6" t="s">
        <v>90</v>
      </c>
      <c r="C156" s="7" t="s">
        <v>13</v>
      </c>
      <c r="D156" s="7">
        <v>1</v>
      </c>
      <c r="E156" s="7">
        <v>1</v>
      </c>
      <c r="F156" s="13">
        <f>CONVERT((3.25),"ft","m")</f>
        <v>0.99060000000000004</v>
      </c>
      <c r="G156" s="8"/>
      <c r="H156" s="8">
        <f>CONVERT(7,"ft","m")</f>
        <v>2.1335999999999999</v>
      </c>
      <c r="I156" s="8">
        <f t="shared" ref="I156:I163" si="23">PRODUCT(D156:H156)</f>
        <v>2.11354416</v>
      </c>
      <c r="J156" s="7"/>
    </row>
    <row r="157" spans="1:10" x14ac:dyDescent="0.25">
      <c r="A157" s="7"/>
      <c r="B157" s="6" t="s">
        <v>91</v>
      </c>
      <c r="C157" s="7" t="s">
        <v>13</v>
      </c>
      <c r="D157" s="7">
        <v>1</v>
      </c>
      <c r="E157" s="7">
        <v>1</v>
      </c>
      <c r="F157" s="13">
        <f t="shared" ref="F157:F163" si="24">CONVERT((3.25),"ft","m")</f>
        <v>0.99060000000000004</v>
      </c>
      <c r="G157" s="8"/>
      <c r="H157" s="8">
        <f t="shared" ref="H157:H163" si="25">CONVERT(7,"ft","m")</f>
        <v>2.1335999999999999</v>
      </c>
      <c r="I157" s="8">
        <f t="shared" si="23"/>
        <v>2.11354416</v>
      </c>
      <c r="J157" s="7"/>
    </row>
    <row r="158" spans="1:10" x14ac:dyDescent="0.25">
      <c r="A158" s="7"/>
      <c r="B158" s="6" t="s">
        <v>92</v>
      </c>
      <c r="C158" s="7" t="s">
        <v>13</v>
      </c>
      <c r="D158" s="7">
        <v>1</v>
      </c>
      <c r="E158" s="7">
        <v>1</v>
      </c>
      <c r="F158" s="13">
        <f t="shared" si="24"/>
        <v>0.99060000000000004</v>
      </c>
      <c r="G158" s="8"/>
      <c r="H158" s="8">
        <f t="shared" si="25"/>
        <v>2.1335999999999999</v>
      </c>
      <c r="I158" s="8">
        <f t="shared" si="23"/>
        <v>2.11354416</v>
      </c>
      <c r="J158" s="7"/>
    </row>
    <row r="159" spans="1:10" x14ac:dyDescent="0.25">
      <c r="A159" s="7"/>
      <c r="B159" s="6" t="s">
        <v>93</v>
      </c>
      <c r="C159" s="7" t="s">
        <v>13</v>
      </c>
      <c r="D159" s="7">
        <v>1</v>
      </c>
      <c r="E159" s="7">
        <v>1</v>
      </c>
      <c r="F159" s="13">
        <f t="shared" si="24"/>
        <v>0.99060000000000004</v>
      </c>
      <c r="G159" s="8"/>
      <c r="H159" s="8">
        <f t="shared" si="25"/>
        <v>2.1335999999999999</v>
      </c>
      <c r="I159" s="8">
        <f t="shared" si="23"/>
        <v>2.11354416</v>
      </c>
      <c r="J159" s="7"/>
    </row>
    <row r="160" spans="1:10" x14ac:dyDescent="0.25">
      <c r="A160" s="7"/>
      <c r="B160" s="6" t="s">
        <v>60</v>
      </c>
      <c r="C160" s="7" t="s">
        <v>13</v>
      </c>
      <c r="D160" s="7">
        <v>1</v>
      </c>
      <c r="E160" s="7">
        <v>1</v>
      </c>
      <c r="F160" s="13">
        <f t="shared" si="24"/>
        <v>0.99060000000000004</v>
      </c>
      <c r="G160" s="8"/>
      <c r="H160" s="8">
        <f t="shared" si="25"/>
        <v>2.1335999999999999</v>
      </c>
      <c r="I160" s="8">
        <f t="shared" si="23"/>
        <v>2.11354416</v>
      </c>
      <c r="J160" s="7"/>
    </row>
    <row r="161" spans="1:10" x14ac:dyDescent="0.25">
      <c r="A161" s="7"/>
      <c r="B161" s="6" t="s">
        <v>94</v>
      </c>
      <c r="C161" s="7" t="s">
        <v>13</v>
      </c>
      <c r="D161" s="7">
        <v>1</v>
      </c>
      <c r="E161" s="7">
        <v>2</v>
      </c>
      <c r="F161" s="13">
        <f t="shared" si="24"/>
        <v>0.99060000000000004</v>
      </c>
      <c r="G161" s="8"/>
      <c r="H161" s="8">
        <f t="shared" si="25"/>
        <v>2.1335999999999999</v>
      </c>
      <c r="I161" s="8">
        <f t="shared" si="23"/>
        <v>4.22708832</v>
      </c>
      <c r="J161" s="7"/>
    </row>
    <row r="162" spans="1:10" x14ac:dyDescent="0.25">
      <c r="A162" s="7"/>
      <c r="B162" s="6" t="s">
        <v>21</v>
      </c>
      <c r="C162" s="7" t="s">
        <v>13</v>
      </c>
      <c r="D162" s="7">
        <v>1</v>
      </c>
      <c r="E162" s="7">
        <v>1</v>
      </c>
      <c r="F162" s="13">
        <f t="shared" si="24"/>
        <v>0.99060000000000004</v>
      </c>
      <c r="G162" s="8"/>
      <c r="H162" s="8">
        <f t="shared" si="25"/>
        <v>2.1335999999999999</v>
      </c>
      <c r="I162" s="8">
        <f t="shared" si="23"/>
        <v>2.11354416</v>
      </c>
      <c r="J162" s="7"/>
    </row>
    <row r="163" spans="1:10" x14ac:dyDescent="0.25">
      <c r="A163" s="7"/>
      <c r="B163" s="6" t="s">
        <v>12</v>
      </c>
      <c r="C163" s="7" t="s">
        <v>13</v>
      </c>
      <c r="D163" s="7">
        <v>1</v>
      </c>
      <c r="E163" s="7">
        <v>1</v>
      </c>
      <c r="F163" s="13">
        <f t="shared" si="24"/>
        <v>0.99060000000000004</v>
      </c>
      <c r="G163" s="8"/>
      <c r="H163" s="8">
        <f t="shared" si="25"/>
        <v>2.1335999999999999</v>
      </c>
      <c r="I163" s="8">
        <f t="shared" si="23"/>
        <v>2.11354416</v>
      </c>
      <c r="J163" s="7"/>
    </row>
    <row r="164" spans="1:10" x14ac:dyDescent="0.25">
      <c r="A164" s="7"/>
      <c r="B164" s="9" t="s">
        <v>10</v>
      </c>
      <c r="C164" s="3" t="s">
        <v>13</v>
      </c>
      <c r="D164" s="7"/>
      <c r="E164" s="7"/>
      <c r="F164" s="7"/>
      <c r="G164" s="7"/>
      <c r="H164" s="7"/>
      <c r="I164" s="10">
        <f>SUM(I156:I163)</f>
        <v>19.02189744</v>
      </c>
      <c r="J164" s="7"/>
    </row>
    <row r="165" spans="1:10" x14ac:dyDescent="0.25">
      <c r="A165" s="7"/>
      <c r="B165" s="6"/>
      <c r="C165" s="7"/>
      <c r="D165" s="7"/>
      <c r="E165" s="7"/>
      <c r="F165" s="8"/>
      <c r="G165" s="8"/>
      <c r="H165" s="8"/>
      <c r="I165" s="8"/>
      <c r="J165" s="7"/>
    </row>
    <row r="166" spans="1:10" ht="78.75" x14ac:dyDescent="0.25">
      <c r="A166" s="7">
        <v>8</v>
      </c>
      <c r="B166" s="5" t="s">
        <v>85</v>
      </c>
      <c r="C166" s="7"/>
      <c r="D166" s="7"/>
      <c r="E166" s="7"/>
      <c r="F166" s="8"/>
      <c r="G166" s="8"/>
      <c r="H166" s="8"/>
      <c r="I166" s="8"/>
      <c r="J166" s="7"/>
    </row>
    <row r="167" spans="1:10" x14ac:dyDescent="0.25">
      <c r="A167" s="7"/>
      <c r="B167" s="6" t="s">
        <v>87</v>
      </c>
      <c r="C167" s="7" t="s">
        <v>13</v>
      </c>
      <c r="D167" s="7">
        <v>1</v>
      </c>
      <c r="E167" s="7">
        <v>1</v>
      </c>
      <c r="F167" s="13">
        <f>CONVERT((3),"ft","m")</f>
        <v>0.91439999999999999</v>
      </c>
      <c r="G167" s="8"/>
      <c r="H167" s="8">
        <f>CONVERT(7,"ft","m")</f>
        <v>2.1335999999999999</v>
      </c>
      <c r="I167" s="8">
        <f t="shared" ref="I167:I176" si="26">PRODUCT(D167:H167)</f>
        <v>1.95096384</v>
      </c>
      <c r="J167" s="7"/>
    </row>
    <row r="168" spans="1:10" x14ac:dyDescent="0.25">
      <c r="A168" s="7"/>
      <c r="B168" s="6" t="s">
        <v>31</v>
      </c>
      <c r="C168" s="7" t="s">
        <v>13</v>
      </c>
      <c r="D168" s="7">
        <v>1</v>
      </c>
      <c r="E168" s="7">
        <v>6</v>
      </c>
      <c r="F168" s="13">
        <f t="shared" ref="F168:F176" si="27">CONVERT((3),"ft","m")</f>
        <v>0.91439999999999999</v>
      </c>
      <c r="G168" s="8"/>
      <c r="H168" s="8">
        <f t="shared" ref="H168:H176" si="28">CONVERT(7,"ft","m")</f>
        <v>2.1335999999999999</v>
      </c>
      <c r="I168" s="8">
        <f t="shared" si="26"/>
        <v>11.705783039999998</v>
      </c>
      <c r="J168" s="7"/>
    </row>
    <row r="169" spans="1:10" x14ac:dyDescent="0.25">
      <c r="A169" s="7"/>
      <c r="B169" s="6" t="s">
        <v>32</v>
      </c>
      <c r="C169" s="7" t="s">
        <v>13</v>
      </c>
      <c r="D169" s="7">
        <v>1</v>
      </c>
      <c r="E169" s="7">
        <v>4</v>
      </c>
      <c r="F169" s="13">
        <f t="shared" si="27"/>
        <v>0.91439999999999999</v>
      </c>
      <c r="G169" s="8"/>
      <c r="H169" s="8">
        <f t="shared" si="28"/>
        <v>2.1335999999999999</v>
      </c>
      <c r="I169" s="8">
        <f t="shared" si="26"/>
        <v>7.80385536</v>
      </c>
      <c r="J169" s="7"/>
    </row>
    <row r="170" spans="1:10" x14ac:dyDescent="0.25">
      <c r="A170" s="7"/>
      <c r="B170" s="6" t="s">
        <v>35</v>
      </c>
      <c r="C170" s="7" t="s">
        <v>13</v>
      </c>
      <c r="D170" s="7">
        <v>1</v>
      </c>
      <c r="E170" s="7">
        <v>1</v>
      </c>
      <c r="F170" s="13">
        <f t="shared" si="27"/>
        <v>0.91439999999999999</v>
      </c>
      <c r="G170" s="8"/>
      <c r="H170" s="8">
        <f t="shared" si="28"/>
        <v>2.1335999999999999</v>
      </c>
      <c r="I170" s="8">
        <f t="shared" si="26"/>
        <v>1.95096384</v>
      </c>
      <c r="J170" s="7"/>
    </row>
    <row r="171" spans="1:10" x14ac:dyDescent="0.25">
      <c r="A171" s="7"/>
      <c r="B171" s="6" t="s">
        <v>88</v>
      </c>
      <c r="C171" s="7" t="s">
        <v>13</v>
      </c>
      <c r="D171" s="7">
        <v>1</v>
      </c>
      <c r="E171" s="7">
        <v>1</v>
      </c>
      <c r="F171" s="13">
        <f t="shared" si="27"/>
        <v>0.91439999999999999</v>
      </c>
      <c r="G171" s="8"/>
      <c r="H171" s="8">
        <f t="shared" si="28"/>
        <v>2.1335999999999999</v>
      </c>
      <c r="I171" s="8">
        <f t="shared" si="26"/>
        <v>1.95096384</v>
      </c>
      <c r="J171" s="7"/>
    </row>
    <row r="172" spans="1:10" x14ac:dyDescent="0.25">
      <c r="A172" s="7"/>
      <c r="B172" s="6" t="s">
        <v>89</v>
      </c>
      <c r="C172" s="7" t="s">
        <v>13</v>
      </c>
      <c r="D172" s="7">
        <v>1</v>
      </c>
      <c r="E172" s="7">
        <v>1</v>
      </c>
      <c r="F172" s="13">
        <f t="shared" si="27"/>
        <v>0.91439999999999999</v>
      </c>
      <c r="G172" s="8"/>
      <c r="H172" s="8">
        <f t="shared" si="28"/>
        <v>2.1335999999999999</v>
      </c>
      <c r="I172" s="8">
        <f t="shared" si="26"/>
        <v>1.95096384</v>
      </c>
      <c r="J172" s="7"/>
    </row>
    <row r="173" spans="1:10" x14ac:dyDescent="0.25">
      <c r="A173" s="7"/>
      <c r="B173" s="6" t="s">
        <v>29</v>
      </c>
      <c r="C173" s="7" t="s">
        <v>13</v>
      </c>
      <c r="D173" s="7">
        <v>1</v>
      </c>
      <c r="E173" s="7">
        <v>1</v>
      </c>
      <c r="F173" s="13">
        <f t="shared" si="27"/>
        <v>0.91439999999999999</v>
      </c>
      <c r="G173" s="8"/>
      <c r="H173" s="8">
        <f t="shared" si="28"/>
        <v>2.1335999999999999</v>
      </c>
      <c r="I173" s="8">
        <f t="shared" si="26"/>
        <v>1.95096384</v>
      </c>
      <c r="J173" s="7"/>
    </row>
    <row r="174" spans="1:10" x14ac:dyDescent="0.25">
      <c r="A174" s="7"/>
      <c r="B174" s="6" t="s">
        <v>21</v>
      </c>
      <c r="C174" s="7" t="s">
        <v>13</v>
      </c>
      <c r="D174" s="7">
        <v>1</v>
      </c>
      <c r="E174" s="7">
        <v>1</v>
      </c>
      <c r="F174" s="13">
        <f t="shared" si="27"/>
        <v>0.91439999999999999</v>
      </c>
      <c r="G174" s="8"/>
      <c r="H174" s="8">
        <f t="shared" si="28"/>
        <v>2.1335999999999999</v>
      </c>
      <c r="I174" s="8">
        <f t="shared" si="26"/>
        <v>1.95096384</v>
      </c>
      <c r="J174" s="7"/>
    </row>
    <row r="175" spans="1:10" x14ac:dyDescent="0.25">
      <c r="A175" s="7"/>
      <c r="B175" s="6" t="s">
        <v>44</v>
      </c>
      <c r="C175" s="7" t="s">
        <v>13</v>
      </c>
      <c r="D175" s="7">
        <v>1</v>
      </c>
      <c r="E175" s="7">
        <v>1</v>
      </c>
      <c r="F175" s="13">
        <f t="shared" si="27"/>
        <v>0.91439999999999999</v>
      </c>
      <c r="G175" s="8"/>
      <c r="H175" s="8">
        <f t="shared" si="28"/>
        <v>2.1335999999999999</v>
      </c>
      <c r="I175" s="8">
        <f t="shared" si="26"/>
        <v>1.95096384</v>
      </c>
      <c r="J175" s="7"/>
    </row>
    <row r="176" spans="1:10" x14ac:dyDescent="0.25">
      <c r="A176" s="7"/>
      <c r="B176" s="6" t="s">
        <v>30</v>
      </c>
      <c r="C176" s="7" t="s">
        <v>13</v>
      </c>
      <c r="D176" s="7">
        <v>1</v>
      </c>
      <c r="E176" s="7">
        <v>1</v>
      </c>
      <c r="F176" s="13">
        <f t="shared" si="27"/>
        <v>0.91439999999999999</v>
      </c>
      <c r="G176" s="8"/>
      <c r="H176" s="8">
        <f t="shared" si="28"/>
        <v>2.1335999999999999</v>
      </c>
      <c r="I176" s="8">
        <f t="shared" si="26"/>
        <v>1.95096384</v>
      </c>
      <c r="J176" s="7"/>
    </row>
    <row r="177" spans="1:10" x14ac:dyDescent="0.25">
      <c r="A177" s="7"/>
      <c r="B177" s="9" t="s">
        <v>10</v>
      </c>
      <c r="C177" s="3" t="s">
        <v>13</v>
      </c>
      <c r="D177" s="7"/>
      <c r="E177" s="7"/>
      <c r="F177" s="7"/>
      <c r="G177" s="7"/>
      <c r="H177" s="7"/>
      <c r="I177" s="10">
        <f>SUM(I167:I176)</f>
        <v>35.11734912</v>
      </c>
      <c r="J177" s="7"/>
    </row>
    <row r="178" spans="1:10" x14ac:dyDescent="0.25">
      <c r="A178" s="7"/>
      <c r="B178" s="6"/>
      <c r="C178" s="7"/>
      <c r="D178" s="7"/>
      <c r="E178" s="7"/>
      <c r="F178" s="8"/>
      <c r="G178" s="8"/>
      <c r="H178" s="8"/>
      <c r="I178" s="8"/>
      <c r="J178" s="7"/>
    </row>
    <row r="179" spans="1:10" ht="173.25" x14ac:dyDescent="0.25">
      <c r="A179" s="7">
        <v>9</v>
      </c>
      <c r="B179" s="5" t="s">
        <v>45</v>
      </c>
      <c r="C179" s="7"/>
      <c r="D179" s="7"/>
      <c r="E179" s="7"/>
      <c r="F179" s="8"/>
      <c r="G179" s="8"/>
      <c r="H179" s="8"/>
      <c r="I179" s="8"/>
      <c r="J179" s="7"/>
    </row>
    <row r="180" spans="1:10" x14ac:dyDescent="0.25">
      <c r="A180" s="7"/>
      <c r="B180" s="33" t="s">
        <v>95</v>
      </c>
      <c r="C180" s="7"/>
      <c r="D180" s="7"/>
      <c r="E180" s="7"/>
      <c r="F180" s="8"/>
      <c r="G180" s="8"/>
      <c r="H180" s="8"/>
      <c r="I180" s="8"/>
      <c r="J180" s="7"/>
    </row>
    <row r="181" spans="1:10" x14ac:dyDescent="0.25">
      <c r="A181" s="7"/>
      <c r="B181" s="6" t="s">
        <v>29</v>
      </c>
      <c r="C181" s="7" t="s">
        <v>97</v>
      </c>
      <c r="D181" s="7">
        <v>1</v>
      </c>
      <c r="E181" s="7">
        <v>8</v>
      </c>
      <c r="F181" s="13"/>
      <c r="G181" s="8"/>
      <c r="H181" s="8"/>
      <c r="I181" s="8">
        <f t="shared" ref="I181:I182" si="29">PRODUCT(D181:H181)</f>
        <v>8</v>
      </c>
      <c r="J181" s="7"/>
    </row>
    <row r="182" spans="1:10" x14ac:dyDescent="0.25">
      <c r="A182" s="7"/>
      <c r="B182" s="6" t="s">
        <v>30</v>
      </c>
      <c r="C182" s="7" t="s">
        <v>97</v>
      </c>
      <c r="D182" s="7">
        <v>1</v>
      </c>
      <c r="E182" s="7">
        <v>4</v>
      </c>
      <c r="F182" s="8"/>
      <c r="G182" s="8"/>
      <c r="H182" s="8"/>
      <c r="I182" s="8">
        <f t="shared" si="29"/>
        <v>4</v>
      </c>
      <c r="J182" s="7"/>
    </row>
    <row r="183" spans="1:10" x14ac:dyDescent="0.25">
      <c r="A183" s="7"/>
      <c r="B183" s="34" t="s">
        <v>103</v>
      </c>
      <c r="C183" s="7"/>
      <c r="D183" s="7"/>
      <c r="E183" s="7"/>
      <c r="F183" s="8"/>
      <c r="G183" s="8"/>
      <c r="H183" s="8"/>
      <c r="I183" s="10">
        <f>SUM(I181:I182)</f>
        <v>12</v>
      </c>
      <c r="J183" s="7"/>
    </row>
    <row r="184" spans="1:10" x14ac:dyDescent="0.25">
      <c r="A184" s="7"/>
      <c r="B184" s="34"/>
      <c r="C184" s="7"/>
      <c r="D184" s="7"/>
      <c r="E184" s="7"/>
      <c r="F184" s="8"/>
      <c r="G184" s="8"/>
      <c r="H184" s="8"/>
      <c r="I184" s="10"/>
      <c r="J184" s="7"/>
    </row>
    <row r="185" spans="1:10" ht="173.25" x14ac:dyDescent="0.25">
      <c r="A185" s="7">
        <v>10</v>
      </c>
      <c r="B185" s="5" t="s">
        <v>46</v>
      </c>
      <c r="C185" s="7"/>
      <c r="D185" s="7"/>
      <c r="E185" s="7"/>
      <c r="F185" s="8"/>
      <c r="G185" s="8"/>
      <c r="H185" s="8"/>
      <c r="I185" s="8"/>
      <c r="J185" s="7"/>
    </row>
    <row r="186" spans="1:10" x14ac:dyDescent="0.25">
      <c r="A186" s="7"/>
      <c r="B186" s="33" t="s">
        <v>96</v>
      </c>
      <c r="C186" s="7"/>
      <c r="D186" s="7"/>
      <c r="E186" s="7"/>
      <c r="F186" s="8"/>
      <c r="G186" s="8"/>
      <c r="H186" s="8"/>
      <c r="I186" s="8"/>
      <c r="J186" s="7"/>
    </row>
    <row r="187" spans="1:10" x14ac:dyDescent="0.25">
      <c r="A187" s="7"/>
      <c r="B187" s="6" t="s">
        <v>29</v>
      </c>
      <c r="C187" s="7" t="s">
        <v>97</v>
      </c>
      <c r="D187" s="7">
        <v>1</v>
      </c>
      <c r="E187" s="7">
        <v>4</v>
      </c>
      <c r="F187" s="8"/>
      <c r="G187" s="8"/>
      <c r="H187" s="8"/>
      <c r="I187" s="8">
        <f t="shared" ref="I187:I188" si="30">PRODUCT(D187:H187)</f>
        <v>4</v>
      </c>
      <c r="J187" s="7"/>
    </row>
    <row r="188" spans="1:10" x14ac:dyDescent="0.25">
      <c r="A188" s="7"/>
      <c r="B188" s="6" t="s">
        <v>30</v>
      </c>
      <c r="C188" s="7" t="s">
        <v>97</v>
      </c>
      <c r="D188" s="7">
        <v>1</v>
      </c>
      <c r="E188" s="7">
        <v>4</v>
      </c>
      <c r="F188" s="8"/>
      <c r="G188" s="8"/>
      <c r="H188" s="8"/>
      <c r="I188" s="8">
        <f t="shared" si="30"/>
        <v>4</v>
      </c>
      <c r="J188" s="7"/>
    </row>
    <row r="189" spans="1:10" x14ac:dyDescent="0.25">
      <c r="A189" s="7"/>
      <c r="B189" s="34" t="s">
        <v>103</v>
      </c>
      <c r="C189" s="7"/>
      <c r="D189" s="7"/>
      <c r="E189" s="7"/>
      <c r="F189" s="8"/>
      <c r="G189" s="8"/>
      <c r="H189" s="8"/>
      <c r="I189" s="10">
        <f>SUM(I187:I188)</f>
        <v>8</v>
      </c>
      <c r="J189" s="7"/>
    </row>
    <row r="190" spans="1:10" x14ac:dyDescent="0.25">
      <c r="A190" s="7"/>
      <c r="B190" s="6"/>
      <c r="C190" s="7"/>
      <c r="D190" s="7"/>
      <c r="E190" s="7"/>
      <c r="F190" s="13"/>
      <c r="G190" s="8"/>
      <c r="H190" s="8"/>
      <c r="I190" s="8"/>
      <c r="J190" s="7"/>
    </row>
    <row r="191" spans="1:10" ht="157.5" x14ac:dyDescent="0.25">
      <c r="A191" s="7">
        <v>11</v>
      </c>
      <c r="B191" s="5" t="s">
        <v>42</v>
      </c>
      <c r="C191" s="7"/>
      <c r="D191" s="7"/>
      <c r="E191" s="7"/>
      <c r="F191" s="13"/>
      <c r="G191" s="8"/>
      <c r="H191" s="8"/>
      <c r="I191" s="8"/>
      <c r="J191" s="7"/>
    </row>
    <row r="192" spans="1:10" x14ac:dyDescent="0.25">
      <c r="A192" s="7"/>
      <c r="B192" s="6" t="s">
        <v>87</v>
      </c>
      <c r="C192" s="7" t="s">
        <v>97</v>
      </c>
      <c r="D192" s="7">
        <v>1</v>
      </c>
      <c r="E192" s="7">
        <v>1</v>
      </c>
      <c r="F192" s="13"/>
      <c r="G192" s="8"/>
      <c r="H192" s="8"/>
      <c r="I192" s="8">
        <f t="shared" ref="I192" si="31">PRODUCT(D192:H192)</f>
        <v>1</v>
      </c>
      <c r="J192" s="7"/>
    </row>
    <row r="193" spans="1:10" x14ac:dyDescent="0.25">
      <c r="A193" s="7"/>
      <c r="B193" s="34" t="s">
        <v>103</v>
      </c>
      <c r="C193" s="7"/>
      <c r="D193" s="7"/>
      <c r="E193" s="7"/>
      <c r="F193" s="8"/>
      <c r="G193" s="8"/>
      <c r="H193" s="8"/>
      <c r="I193" s="10">
        <f>SUM(I192)</f>
        <v>1</v>
      </c>
      <c r="J193" s="7"/>
    </row>
    <row r="194" spans="1:10" x14ac:dyDescent="0.25">
      <c r="A194" s="7"/>
      <c r="B194" s="6"/>
      <c r="C194" s="7"/>
      <c r="D194" s="7"/>
      <c r="E194" s="7"/>
      <c r="F194" s="8"/>
      <c r="G194" s="8"/>
      <c r="H194" s="8"/>
      <c r="I194" s="8"/>
      <c r="J194" s="7"/>
    </row>
    <row r="195" spans="1:10" ht="157.5" x14ac:dyDescent="0.25">
      <c r="A195" s="7">
        <v>12</v>
      </c>
      <c r="B195" s="5" t="s">
        <v>41</v>
      </c>
      <c r="C195" s="7"/>
      <c r="D195" s="7"/>
      <c r="E195" s="7"/>
      <c r="F195" s="13"/>
      <c r="G195" s="8"/>
      <c r="H195" s="8"/>
      <c r="I195" s="8"/>
      <c r="J195" s="7"/>
    </row>
    <row r="196" spans="1:10" x14ac:dyDescent="0.25">
      <c r="A196" s="7"/>
      <c r="B196" s="6" t="s">
        <v>98</v>
      </c>
      <c r="C196" s="7" t="s">
        <v>97</v>
      </c>
      <c r="D196" s="7">
        <v>1</v>
      </c>
      <c r="E196" s="7">
        <v>4</v>
      </c>
      <c r="F196" s="13"/>
      <c r="G196" s="8"/>
      <c r="H196" s="8"/>
      <c r="I196" s="8">
        <f t="shared" ref="I196:I197" si="32">PRODUCT(D196:H196)</f>
        <v>4</v>
      </c>
      <c r="J196" s="7"/>
    </row>
    <row r="197" spans="1:10" x14ac:dyDescent="0.25">
      <c r="A197" s="7"/>
      <c r="B197" s="6" t="s">
        <v>99</v>
      </c>
      <c r="C197" s="7" t="s">
        <v>97</v>
      </c>
      <c r="D197" s="7">
        <v>1</v>
      </c>
      <c r="E197" s="7">
        <v>1</v>
      </c>
      <c r="F197" s="13"/>
      <c r="G197" s="8"/>
      <c r="H197" s="8"/>
      <c r="I197" s="8">
        <f t="shared" si="32"/>
        <v>1</v>
      </c>
      <c r="J197" s="7"/>
    </row>
    <row r="198" spans="1:10" x14ac:dyDescent="0.25">
      <c r="A198" s="7"/>
      <c r="B198" s="34" t="s">
        <v>103</v>
      </c>
      <c r="C198" s="7"/>
      <c r="D198" s="7"/>
      <c r="E198" s="7"/>
      <c r="F198" s="8"/>
      <c r="G198" s="8"/>
      <c r="H198" s="8"/>
      <c r="I198" s="10">
        <f>SUM(I196:I197)</f>
        <v>5</v>
      </c>
      <c r="J198" s="7"/>
    </row>
    <row r="199" spans="1:10" x14ac:dyDescent="0.25">
      <c r="A199" s="7"/>
      <c r="B199" s="6"/>
      <c r="C199" s="7"/>
      <c r="D199" s="7"/>
      <c r="E199" s="7"/>
      <c r="F199" s="8"/>
      <c r="G199" s="8"/>
      <c r="H199" s="8"/>
      <c r="I199" s="8"/>
      <c r="J199" s="7"/>
    </row>
    <row r="200" spans="1:10" ht="157.5" x14ac:dyDescent="0.25">
      <c r="A200" s="7">
        <v>13</v>
      </c>
      <c r="B200" s="5" t="s">
        <v>40</v>
      </c>
      <c r="C200" s="7"/>
      <c r="D200" s="7"/>
      <c r="E200" s="7"/>
      <c r="F200" s="13"/>
      <c r="G200" s="8"/>
      <c r="H200" s="8"/>
      <c r="I200" s="8"/>
      <c r="J200" s="7"/>
    </row>
    <row r="201" spans="1:10" x14ac:dyDescent="0.25">
      <c r="A201" s="7"/>
      <c r="B201" s="6" t="s">
        <v>100</v>
      </c>
      <c r="C201" s="7" t="s">
        <v>97</v>
      </c>
      <c r="D201" s="7">
        <v>1</v>
      </c>
      <c r="E201" s="7">
        <v>6</v>
      </c>
      <c r="F201" s="13"/>
      <c r="G201" s="8"/>
      <c r="H201" s="8"/>
      <c r="I201" s="8">
        <f t="shared" ref="I201:I202" si="33">PRODUCT(D201:H201)</f>
        <v>6</v>
      </c>
      <c r="J201" s="7"/>
    </row>
    <row r="202" spans="1:10" x14ac:dyDescent="0.25">
      <c r="A202" s="7"/>
      <c r="B202" s="6" t="s">
        <v>21</v>
      </c>
      <c r="C202" s="7" t="s">
        <v>97</v>
      </c>
      <c r="D202" s="7">
        <v>1</v>
      </c>
      <c r="E202" s="7">
        <v>1</v>
      </c>
      <c r="F202" s="13"/>
      <c r="G202" s="8"/>
      <c r="H202" s="8"/>
      <c r="I202" s="8">
        <f t="shared" si="33"/>
        <v>1</v>
      </c>
      <c r="J202" s="7"/>
    </row>
    <row r="203" spans="1:10" x14ac:dyDescent="0.25">
      <c r="A203" s="7"/>
      <c r="B203" s="34" t="s">
        <v>103</v>
      </c>
      <c r="C203" s="7"/>
      <c r="D203" s="7"/>
      <c r="E203" s="7"/>
      <c r="F203" s="8"/>
      <c r="G203" s="8"/>
      <c r="H203" s="8"/>
      <c r="I203" s="10">
        <f>SUM(I201:I202)</f>
        <v>7</v>
      </c>
      <c r="J203" s="7"/>
    </row>
    <row r="204" spans="1:10" x14ac:dyDescent="0.25">
      <c r="A204" s="7"/>
      <c r="B204" s="6"/>
      <c r="C204" s="7"/>
      <c r="D204" s="7"/>
      <c r="E204" s="7"/>
      <c r="F204" s="8"/>
      <c r="G204" s="8"/>
      <c r="H204" s="8"/>
      <c r="I204" s="8"/>
      <c r="J204" s="7"/>
    </row>
    <row r="205" spans="1:10" ht="94.5" x14ac:dyDescent="0.25">
      <c r="A205" s="7">
        <v>14</v>
      </c>
      <c r="B205" s="5" t="s">
        <v>43</v>
      </c>
      <c r="C205" s="7"/>
      <c r="D205" s="7"/>
      <c r="E205" s="7"/>
      <c r="F205" s="13"/>
      <c r="G205" s="8"/>
      <c r="H205" s="8"/>
      <c r="I205" s="8"/>
      <c r="J205" s="7"/>
    </row>
    <row r="206" spans="1:10" x14ac:dyDescent="0.25">
      <c r="A206" s="7"/>
      <c r="B206" s="6" t="s">
        <v>44</v>
      </c>
      <c r="C206" s="7" t="s">
        <v>97</v>
      </c>
      <c r="D206" s="7">
        <v>1</v>
      </c>
      <c r="E206" s="7">
        <v>1</v>
      </c>
      <c r="F206" s="13"/>
      <c r="G206" s="8"/>
      <c r="H206" s="8"/>
      <c r="I206" s="8">
        <f t="shared" ref="I206" si="34">PRODUCT(D206:H206)</f>
        <v>1</v>
      </c>
      <c r="J206" s="7"/>
    </row>
    <row r="207" spans="1:10" x14ac:dyDescent="0.25">
      <c r="A207" s="7"/>
      <c r="B207" s="34" t="s">
        <v>103</v>
      </c>
      <c r="C207" s="7"/>
      <c r="D207" s="7"/>
      <c r="E207" s="7"/>
      <c r="F207" s="8"/>
      <c r="G207" s="8"/>
      <c r="H207" s="8"/>
      <c r="I207" s="10">
        <f>SUM(I206)</f>
        <v>1</v>
      </c>
      <c r="J207" s="7"/>
    </row>
    <row r="208" spans="1:10" x14ac:dyDescent="0.25">
      <c r="A208" s="7"/>
      <c r="B208" s="6"/>
      <c r="C208" s="7"/>
      <c r="D208" s="7"/>
      <c r="E208" s="7"/>
      <c r="F208" s="8"/>
      <c r="G208" s="8"/>
      <c r="H208" s="8"/>
      <c r="I208" s="8"/>
      <c r="J208" s="7"/>
    </row>
    <row r="209" spans="1:10" ht="94.5" x14ac:dyDescent="0.25">
      <c r="A209" s="7">
        <v>15</v>
      </c>
      <c r="B209" s="5" t="s">
        <v>55</v>
      </c>
      <c r="C209" s="7"/>
      <c r="D209" s="7"/>
      <c r="E209" s="7"/>
      <c r="F209" s="13"/>
      <c r="G209" s="8"/>
      <c r="H209" s="8"/>
      <c r="I209" s="8"/>
      <c r="J209" s="7"/>
    </row>
    <row r="210" spans="1:10" x14ac:dyDescent="0.25">
      <c r="A210" s="7"/>
      <c r="B210" s="6" t="s">
        <v>34</v>
      </c>
      <c r="C210" s="7" t="s">
        <v>97</v>
      </c>
      <c r="D210" s="7">
        <v>1</v>
      </c>
      <c r="E210" s="7">
        <v>6</v>
      </c>
      <c r="F210" s="13"/>
      <c r="G210" s="8"/>
      <c r="H210" s="8"/>
      <c r="I210" s="8">
        <f t="shared" ref="I210:I213" si="35">PRODUCT(D210:H210)</f>
        <v>6</v>
      </c>
      <c r="J210" s="7"/>
    </row>
    <row r="211" spans="1:10" x14ac:dyDescent="0.25">
      <c r="A211" s="7"/>
      <c r="B211" s="6" t="s">
        <v>35</v>
      </c>
      <c r="C211" s="7" t="s">
        <v>97</v>
      </c>
      <c r="D211" s="7">
        <v>1</v>
      </c>
      <c r="E211" s="7">
        <v>4</v>
      </c>
      <c r="F211" s="13"/>
      <c r="G211" s="8"/>
      <c r="H211" s="8"/>
      <c r="I211" s="8">
        <f t="shared" si="35"/>
        <v>4</v>
      </c>
      <c r="J211" s="7"/>
    </row>
    <row r="212" spans="1:10" x14ac:dyDescent="0.25">
      <c r="A212" s="7"/>
      <c r="B212" s="6" t="s">
        <v>36</v>
      </c>
      <c r="C212" s="7" t="s">
        <v>97</v>
      </c>
      <c r="D212" s="7">
        <v>1</v>
      </c>
      <c r="E212" s="7">
        <v>1</v>
      </c>
      <c r="F212" s="13"/>
      <c r="G212" s="8"/>
      <c r="H212" s="8"/>
      <c r="I212" s="8">
        <f t="shared" si="35"/>
        <v>1</v>
      </c>
      <c r="J212" s="7"/>
    </row>
    <row r="213" spans="1:10" x14ac:dyDescent="0.25">
      <c r="A213" s="7"/>
      <c r="B213" s="6" t="s">
        <v>30</v>
      </c>
      <c r="C213" s="7" t="s">
        <v>97</v>
      </c>
      <c r="D213" s="7">
        <v>1</v>
      </c>
      <c r="E213" s="7">
        <v>8</v>
      </c>
      <c r="F213" s="13"/>
      <c r="G213" s="8"/>
      <c r="H213" s="8"/>
      <c r="I213" s="8">
        <f t="shared" si="35"/>
        <v>8</v>
      </c>
      <c r="J213" s="7"/>
    </row>
    <row r="214" spans="1:10" x14ac:dyDescent="0.25">
      <c r="A214" s="7"/>
      <c r="B214" s="34" t="s">
        <v>103</v>
      </c>
      <c r="C214" s="7"/>
      <c r="D214" s="7"/>
      <c r="E214" s="7"/>
      <c r="F214" s="8"/>
      <c r="G214" s="8"/>
      <c r="H214" s="8"/>
      <c r="I214" s="10">
        <f>SUM(I210:I213)</f>
        <v>19</v>
      </c>
      <c r="J214" s="7"/>
    </row>
    <row r="215" spans="1:10" x14ac:dyDescent="0.25">
      <c r="A215" s="7"/>
      <c r="B215" s="6"/>
      <c r="C215" s="7"/>
      <c r="D215" s="7"/>
      <c r="E215" s="7"/>
      <c r="F215" s="8"/>
      <c r="G215" s="8"/>
      <c r="H215" s="8"/>
      <c r="I215" s="8"/>
      <c r="J215" s="7"/>
    </row>
    <row r="216" spans="1:10" ht="78.75" x14ac:dyDescent="0.25">
      <c r="A216" s="7">
        <v>16</v>
      </c>
      <c r="B216" s="5" t="s">
        <v>56</v>
      </c>
      <c r="C216" s="7"/>
      <c r="D216" s="7"/>
      <c r="E216" s="7"/>
      <c r="F216" s="13"/>
      <c r="G216" s="8"/>
      <c r="H216" s="8"/>
      <c r="I216" s="8"/>
      <c r="J216" s="7"/>
    </row>
    <row r="217" spans="1:10" x14ac:dyDescent="0.25">
      <c r="A217" s="7"/>
      <c r="B217" s="6" t="s">
        <v>101</v>
      </c>
      <c r="C217" s="7" t="s">
        <v>97</v>
      </c>
      <c r="D217" s="7">
        <v>1</v>
      </c>
      <c r="E217" s="7">
        <v>1</v>
      </c>
      <c r="F217" s="13"/>
      <c r="G217" s="8"/>
      <c r="H217" s="8"/>
      <c r="I217" s="8">
        <f t="shared" ref="I217" si="36">PRODUCT(D217:H217)</f>
        <v>1</v>
      </c>
      <c r="J217" s="7"/>
    </row>
    <row r="218" spans="1:10" x14ac:dyDescent="0.25">
      <c r="A218" s="7"/>
      <c r="B218" s="34" t="s">
        <v>103</v>
      </c>
      <c r="C218" s="7"/>
      <c r="D218" s="7"/>
      <c r="E218" s="7"/>
      <c r="F218" s="8"/>
      <c r="G218" s="8"/>
      <c r="H218" s="8"/>
      <c r="I218" s="10">
        <f>SUM(I217)</f>
        <v>1</v>
      </c>
      <c r="J218" s="7"/>
    </row>
    <row r="219" spans="1:10" x14ac:dyDescent="0.25">
      <c r="A219" s="7"/>
      <c r="B219" s="6"/>
      <c r="C219" s="7"/>
      <c r="D219" s="7"/>
      <c r="E219" s="7"/>
      <c r="F219" s="8"/>
      <c r="G219" s="8"/>
      <c r="H219" s="8"/>
      <c r="I219" s="8"/>
      <c r="J219" s="7"/>
    </row>
    <row r="220" spans="1:10" x14ac:dyDescent="0.25">
      <c r="A220" s="7">
        <v>17</v>
      </c>
      <c r="B220" s="22" t="s">
        <v>47</v>
      </c>
      <c r="C220" s="7"/>
      <c r="D220" s="7"/>
      <c r="E220" s="7"/>
      <c r="F220" s="7"/>
      <c r="G220" s="7"/>
      <c r="H220" s="7"/>
      <c r="I220" s="7"/>
      <c r="J220" s="7"/>
    </row>
    <row r="221" spans="1:10" ht="31.5" x14ac:dyDescent="0.25">
      <c r="A221" s="7"/>
      <c r="B221" s="5" t="s">
        <v>51</v>
      </c>
      <c r="C221" s="7" t="s">
        <v>4</v>
      </c>
      <c r="D221" s="7"/>
      <c r="E221" s="7"/>
      <c r="F221" s="7"/>
      <c r="G221" s="7"/>
      <c r="H221" s="7"/>
      <c r="I221" s="7"/>
      <c r="J221" s="7"/>
    </row>
    <row r="222" spans="1:10" x14ac:dyDescent="0.25">
      <c r="A222" s="7"/>
      <c r="B222" s="21" t="s">
        <v>49</v>
      </c>
      <c r="C222" s="7" t="s">
        <v>4</v>
      </c>
      <c r="D222" s="7">
        <v>1</v>
      </c>
      <c r="E222" s="7">
        <v>12</v>
      </c>
      <c r="F222" s="7"/>
      <c r="G222" s="7"/>
      <c r="H222" s="7"/>
      <c r="I222" s="8">
        <f t="shared" ref="I222" si="37">PRODUCT(D222:H222)</f>
        <v>12</v>
      </c>
      <c r="J222" s="7"/>
    </row>
    <row r="223" spans="1:10" x14ac:dyDescent="0.25">
      <c r="A223" s="7"/>
      <c r="B223" s="9" t="s">
        <v>10</v>
      </c>
      <c r="C223" s="3" t="s">
        <v>4</v>
      </c>
      <c r="D223" s="7"/>
      <c r="E223" s="7"/>
      <c r="F223" s="7"/>
      <c r="G223" s="7"/>
      <c r="H223" s="7"/>
      <c r="I223" s="10">
        <f>SUM(I219:I222)</f>
        <v>12</v>
      </c>
      <c r="J223" s="7"/>
    </row>
    <row r="224" spans="1:10" x14ac:dyDescent="0.25">
      <c r="A224" s="7"/>
      <c r="B224" s="21"/>
      <c r="C224" s="7"/>
      <c r="D224" s="7"/>
      <c r="E224" s="7"/>
      <c r="F224" s="7"/>
      <c r="G224" s="7"/>
      <c r="H224" s="7"/>
      <c r="I224" s="7"/>
      <c r="J224" s="7"/>
    </row>
    <row r="225" spans="1:10" ht="31.5" x14ac:dyDescent="0.25">
      <c r="A225" s="7">
        <v>18</v>
      </c>
      <c r="B225" s="5" t="s">
        <v>52</v>
      </c>
      <c r="C225" s="7"/>
      <c r="D225" s="7"/>
      <c r="E225" s="7"/>
      <c r="F225" s="7"/>
      <c r="G225" s="7"/>
      <c r="H225" s="7"/>
      <c r="I225" s="7"/>
      <c r="J225" s="7"/>
    </row>
    <row r="226" spans="1:10" x14ac:dyDescent="0.25">
      <c r="A226" s="7"/>
      <c r="B226" s="21" t="s">
        <v>50</v>
      </c>
      <c r="C226" s="7" t="s">
        <v>4</v>
      </c>
      <c r="D226" s="7">
        <v>1</v>
      </c>
      <c r="E226" s="7">
        <v>50</v>
      </c>
      <c r="F226" s="7"/>
      <c r="G226" s="7"/>
      <c r="H226" s="7"/>
      <c r="I226" s="8">
        <f t="shared" ref="I226" si="38">PRODUCT(D226:H226)</f>
        <v>50</v>
      </c>
      <c r="J226" s="7"/>
    </row>
    <row r="227" spans="1:10" x14ac:dyDescent="0.25">
      <c r="A227" s="7"/>
      <c r="B227" s="9" t="s">
        <v>10</v>
      </c>
      <c r="C227" s="3" t="s">
        <v>4</v>
      </c>
      <c r="D227" s="7"/>
      <c r="E227" s="7"/>
      <c r="F227" s="7"/>
      <c r="G227" s="7"/>
      <c r="H227" s="7"/>
      <c r="I227" s="10">
        <f>SUM(I226)</f>
        <v>50</v>
      </c>
      <c r="J227" s="7"/>
    </row>
    <row r="228" spans="1:10" x14ac:dyDescent="0.25">
      <c r="A228" s="7"/>
      <c r="B228" s="21"/>
      <c r="C228" s="7"/>
      <c r="D228" s="7"/>
      <c r="E228" s="7"/>
      <c r="F228" s="7"/>
      <c r="G228" s="7"/>
      <c r="H228" s="7"/>
      <c r="I228" s="7"/>
      <c r="J228" s="7"/>
    </row>
    <row r="229" spans="1:10" ht="31.5" x14ac:dyDescent="0.25">
      <c r="A229" s="7">
        <v>19</v>
      </c>
      <c r="B229" s="5" t="s">
        <v>53</v>
      </c>
      <c r="C229" s="7"/>
      <c r="D229" s="7"/>
      <c r="E229" s="7"/>
      <c r="F229" s="7"/>
      <c r="G229" s="7"/>
      <c r="H229" s="7"/>
      <c r="I229" s="7"/>
      <c r="J229" s="7"/>
    </row>
    <row r="230" spans="1:10" x14ac:dyDescent="0.25">
      <c r="A230" s="7"/>
      <c r="B230" s="21" t="s">
        <v>48</v>
      </c>
      <c r="C230" s="7" t="s">
        <v>4</v>
      </c>
      <c r="D230" s="7">
        <v>1</v>
      </c>
      <c r="E230" s="7">
        <v>35</v>
      </c>
      <c r="F230" s="7"/>
      <c r="G230" s="7"/>
      <c r="H230" s="7"/>
      <c r="I230" s="8">
        <f t="shared" ref="I230" si="39">PRODUCT(D230:H230)</f>
        <v>35</v>
      </c>
      <c r="J230" s="7"/>
    </row>
    <row r="231" spans="1:10" x14ac:dyDescent="0.25">
      <c r="A231" s="7"/>
      <c r="B231" s="9" t="s">
        <v>10</v>
      </c>
      <c r="C231" s="3" t="s">
        <v>4</v>
      </c>
      <c r="D231" s="7"/>
      <c r="E231" s="7"/>
      <c r="F231" s="7"/>
      <c r="G231" s="7"/>
      <c r="H231" s="7"/>
      <c r="I231" s="10">
        <f>SUM(I230)</f>
        <v>35</v>
      </c>
      <c r="J231" s="7"/>
    </row>
    <row r="232" spans="1:10" x14ac:dyDescent="0.25">
      <c r="A232" s="7"/>
      <c r="B232" s="9"/>
      <c r="C232" s="3"/>
      <c r="D232" s="7"/>
      <c r="E232" s="7"/>
      <c r="F232" s="7"/>
      <c r="G232" s="7"/>
      <c r="H232" s="7"/>
      <c r="I232" s="10"/>
      <c r="J232" s="7"/>
    </row>
    <row r="233" spans="1:10" x14ac:dyDescent="0.25">
      <c r="A233" s="7">
        <v>20</v>
      </c>
      <c r="B233" s="5" t="s">
        <v>54</v>
      </c>
      <c r="C233" s="7"/>
      <c r="D233" s="7"/>
      <c r="E233" s="7"/>
      <c r="F233" s="7"/>
      <c r="G233" s="7"/>
      <c r="H233" s="7"/>
      <c r="I233" s="8"/>
      <c r="J233" s="7"/>
    </row>
    <row r="234" spans="1:10" x14ac:dyDescent="0.25">
      <c r="A234" s="7"/>
      <c r="B234" s="21" t="s">
        <v>57</v>
      </c>
      <c r="C234" s="7" t="s">
        <v>4</v>
      </c>
      <c r="D234" s="7">
        <v>1</v>
      </c>
      <c r="E234" s="7">
        <v>2</v>
      </c>
      <c r="F234" s="7"/>
      <c r="G234" s="7"/>
      <c r="H234" s="7"/>
      <c r="I234" s="8">
        <f t="shared" ref="I234" si="40">PRODUCT(D234:H234)</f>
        <v>2</v>
      </c>
      <c r="J234" s="7"/>
    </row>
    <row r="235" spans="1:10" x14ac:dyDescent="0.25">
      <c r="A235" s="7"/>
      <c r="B235" s="9" t="s">
        <v>10</v>
      </c>
      <c r="C235" s="3" t="s">
        <v>4</v>
      </c>
      <c r="D235" s="7"/>
      <c r="E235" s="7"/>
      <c r="F235" s="7"/>
      <c r="G235" s="7"/>
      <c r="H235" s="7"/>
      <c r="I235" s="10">
        <f>SUM(I233:I234)</f>
        <v>2</v>
      </c>
      <c r="J235" s="7"/>
    </row>
    <row r="236" spans="1:10" x14ac:dyDescent="0.25">
      <c r="A236" s="7"/>
      <c r="B236" s="9"/>
      <c r="C236" s="3"/>
      <c r="D236" s="7"/>
      <c r="E236" s="7"/>
      <c r="F236" s="7"/>
      <c r="G236" s="7"/>
      <c r="H236" s="7"/>
      <c r="I236" s="10"/>
      <c r="J236" s="7"/>
    </row>
    <row r="237" spans="1:10" x14ac:dyDescent="0.25">
      <c r="A237" s="7">
        <v>21</v>
      </c>
      <c r="B237" s="9" t="s">
        <v>61</v>
      </c>
      <c r="C237" s="3"/>
      <c r="D237" s="7"/>
      <c r="E237" s="7"/>
      <c r="F237" s="7"/>
      <c r="G237" s="7"/>
      <c r="H237" s="7"/>
      <c r="I237" s="10"/>
      <c r="J237" s="7"/>
    </row>
    <row r="238" spans="1:10" x14ac:dyDescent="0.25">
      <c r="A238" s="7"/>
      <c r="B238" s="6" t="s">
        <v>59</v>
      </c>
      <c r="C238" s="7" t="s">
        <v>13</v>
      </c>
      <c r="D238" s="7">
        <v>1</v>
      </c>
      <c r="E238" s="7">
        <v>1</v>
      </c>
      <c r="F238" s="7">
        <f>5.05+2.26+2.51</f>
        <v>9.82</v>
      </c>
      <c r="G238" s="7"/>
      <c r="H238" s="8">
        <f t="shared" ref="H238:H240" si="41">CONVERT(9,"ft","m")</f>
        <v>2.7431999999999999</v>
      </c>
      <c r="I238" s="8">
        <f t="shared" ref="I238:I242" si="42">PRODUCT(D238:H238)</f>
        <v>26.938223999999998</v>
      </c>
      <c r="J238" s="7"/>
    </row>
    <row r="239" spans="1:10" x14ac:dyDescent="0.25">
      <c r="A239" s="7"/>
      <c r="B239" s="21" t="s">
        <v>60</v>
      </c>
      <c r="C239" s="7" t="s">
        <v>13</v>
      </c>
      <c r="D239" s="7">
        <v>1</v>
      </c>
      <c r="E239" s="7">
        <v>1</v>
      </c>
      <c r="F239" s="7">
        <v>3.2</v>
      </c>
      <c r="G239" s="7"/>
      <c r="H239" s="8">
        <f t="shared" si="41"/>
        <v>2.7431999999999999</v>
      </c>
      <c r="I239" s="8">
        <f t="shared" si="42"/>
        <v>8.7782400000000003</v>
      </c>
      <c r="J239" s="7"/>
    </row>
    <row r="240" spans="1:10" x14ac:dyDescent="0.25">
      <c r="A240" s="7"/>
      <c r="B240" s="6" t="s">
        <v>12</v>
      </c>
      <c r="C240" s="7" t="s">
        <v>13</v>
      </c>
      <c r="D240" s="7">
        <v>1</v>
      </c>
      <c r="E240" s="7">
        <v>1</v>
      </c>
      <c r="F240" s="7">
        <f>9.2+2.13</f>
        <v>11.329999999999998</v>
      </c>
      <c r="G240" s="7"/>
      <c r="H240" s="8">
        <f t="shared" si="41"/>
        <v>2.7431999999999999</v>
      </c>
      <c r="I240" s="8">
        <f t="shared" si="42"/>
        <v>31.080455999999995</v>
      </c>
      <c r="J240" s="7"/>
    </row>
    <row r="241" spans="1:10" x14ac:dyDescent="0.25">
      <c r="A241" s="7"/>
      <c r="B241" s="6" t="s">
        <v>62</v>
      </c>
      <c r="C241" s="7" t="s">
        <v>13</v>
      </c>
      <c r="D241" s="7">
        <v>1</v>
      </c>
      <c r="E241" s="7">
        <v>1</v>
      </c>
      <c r="F241" s="7">
        <v>2.44</v>
      </c>
      <c r="G241" s="7"/>
      <c r="H241" s="8">
        <v>1.5</v>
      </c>
      <c r="I241" s="8">
        <f t="shared" si="42"/>
        <v>3.66</v>
      </c>
      <c r="J241" s="7"/>
    </row>
    <row r="242" spans="1:10" x14ac:dyDescent="0.25">
      <c r="A242" s="7"/>
      <c r="B242" s="6" t="s">
        <v>105</v>
      </c>
      <c r="C242" s="7" t="s">
        <v>13</v>
      </c>
      <c r="D242" s="7">
        <v>1</v>
      </c>
      <c r="E242" s="7">
        <v>1</v>
      </c>
      <c r="F242" s="7">
        <v>3.5049999999999999</v>
      </c>
      <c r="G242" s="7"/>
      <c r="H242" s="8">
        <v>1.5</v>
      </c>
      <c r="I242" s="8">
        <f t="shared" si="42"/>
        <v>5.2575000000000003</v>
      </c>
      <c r="J242" s="7"/>
    </row>
    <row r="243" spans="1:10" x14ac:dyDescent="0.25">
      <c r="A243" s="7"/>
      <c r="B243" s="9" t="s">
        <v>10</v>
      </c>
      <c r="C243" s="3" t="s">
        <v>13</v>
      </c>
      <c r="D243" s="7"/>
      <c r="E243" s="7"/>
      <c r="F243" s="7"/>
      <c r="G243" s="7"/>
      <c r="H243" s="7"/>
      <c r="I243" s="10">
        <f>SUM(I238:I242)</f>
        <v>75.71441999999999</v>
      </c>
      <c r="J243" s="7"/>
    </row>
    <row r="244" spans="1:10" x14ac:dyDescent="0.25">
      <c r="A244" s="7"/>
      <c r="B244" s="9"/>
      <c r="C244" s="3"/>
      <c r="D244" s="7"/>
      <c r="E244" s="7"/>
      <c r="F244" s="7"/>
      <c r="G244" s="7"/>
      <c r="H244" s="7"/>
      <c r="I244" s="10"/>
      <c r="J244" s="7"/>
    </row>
    <row r="245" spans="1:10" x14ac:dyDescent="0.25">
      <c r="A245" s="7">
        <v>22</v>
      </c>
      <c r="B245" s="9" t="s">
        <v>61</v>
      </c>
      <c r="C245" s="3"/>
      <c r="D245" s="7"/>
      <c r="E245" s="7"/>
      <c r="F245" s="7"/>
      <c r="G245" s="7"/>
      <c r="H245" s="7"/>
      <c r="I245" s="10"/>
      <c r="J245" s="7"/>
    </row>
    <row r="246" spans="1:10" x14ac:dyDescent="0.25">
      <c r="A246" s="7"/>
      <c r="B246" s="6" t="s">
        <v>59</v>
      </c>
      <c r="C246" s="7" t="s">
        <v>13</v>
      </c>
      <c r="D246" s="7">
        <v>1</v>
      </c>
      <c r="E246" s="7">
        <v>4</v>
      </c>
      <c r="F246" s="7">
        <f>5.05+2.26+2.51</f>
        <v>9.82</v>
      </c>
      <c r="G246" s="7">
        <v>0.45</v>
      </c>
      <c r="H246" s="8"/>
      <c r="I246" s="8">
        <f t="shared" ref="I246:I255" si="43">PRODUCT(D246:H246)</f>
        <v>17.676000000000002</v>
      </c>
      <c r="J246" s="7"/>
    </row>
    <row r="247" spans="1:10" x14ac:dyDescent="0.25">
      <c r="A247" s="7"/>
      <c r="B247" s="6"/>
      <c r="C247" s="7" t="s">
        <v>13</v>
      </c>
      <c r="D247" s="7">
        <v>1</v>
      </c>
      <c r="E247" s="7">
        <f>ROUND(F246/0.75+1,0)</f>
        <v>14</v>
      </c>
      <c r="F247" s="8">
        <v>0.45</v>
      </c>
      <c r="G247" s="7"/>
      <c r="H247" s="8">
        <f t="shared" ref="H247:H251" si="44">CONVERT(9,"ft","m")</f>
        <v>2.7431999999999999</v>
      </c>
      <c r="I247" s="8">
        <f t="shared" si="43"/>
        <v>17.282159999999998</v>
      </c>
      <c r="J247" s="7"/>
    </row>
    <row r="248" spans="1:10" x14ac:dyDescent="0.25">
      <c r="A248" s="7"/>
      <c r="B248" s="21" t="s">
        <v>60</v>
      </c>
      <c r="C248" s="7" t="s">
        <v>13</v>
      </c>
      <c r="D248" s="7">
        <v>1</v>
      </c>
      <c r="E248" s="7">
        <v>4</v>
      </c>
      <c r="F248" s="7">
        <v>3.2</v>
      </c>
      <c r="G248" s="7">
        <v>0.45</v>
      </c>
      <c r="H248" s="8"/>
      <c r="I248" s="8">
        <f t="shared" si="43"/>
        <v>5.7600000000000007</v>
      </c>
      <c r="J248" s="7"/>
    </row>
    <row r="249" spans="1:10" x14ac:dyDescent="0.25">
      <c r="A249" s="7"/>
      <c r="B249" s="6"/>
      <c r="C249" s="7" t="s">
        <v>13</v>
      </c>
      <c r="D249" s="7">
        <v>1</v>
      </c>
      <c r="E249" s="7">
        <f>ROUND(F248/0.75+1,0)</f>
        <v>5</v>
      </c>
      <c r="F249" s="8">
        <v>0.45</v>
      </c>
      <c r="G249" s="7"/>
      <c r="H249" s="8">
        <f t="shared" si="44"/>
        <v>2.7431999999999999</v>
      </c>
      <c r="I249" s="8">
        <f t="shared" si="43"/>
        <v>6.1722000000000001</v>
      </c>
      <c r="J249" s="7"/>
    </row>
    <row r="250" spans="1:10" x14ac:dyDescent="0.25">
      <c r="A250" s="7"/>
      <c r="B250" s="6" t="s">
        <v>12</v>
      </c>
      <c r="C250" s="7" t="s">
        <v>13</v>
      </c>
      <c r="D250" s="7">
        <v>1</v>
      </c>
      <c r="E250" s="7">
        <v>4</v>
      </c>
      <c r="F250" s="7">
        <f>9.2+2.13</f>
        <v>11.329999999999998</v>
      </c>
      <c r="G250" s="7">
        <v>0.45</v>
      </c>
      <c r="H250" s="8"/>
      <c r="I250" s="8">
        <f t="shared" si="43"/>
        <v>20.393999999999998</v>
      </c>
      <c r="J250" s="7"/>
    </row>
    <row r="251" spans="1:10" x14ac:dyDescent="0.25">
      <c r="A251" s="7"/>
      <c r="B251" s="6"/>
      <c r="C251" s="7" t="s">
        <v>13</v>
      </c>
      <c r="D251" s="7">
        <v>1</v>
      </c>
      <c r="E251" s="7">
        <f>ROUND(F250/0.75+1,0)</f>
        <v>16</v>
      </c>
      <c r="F251" s="8">
        <v>0.45</v>
      </c>
      <c r="G251" s="7"/>
      <c r="H251" s="8">
        <f t="shared" si="44"/>
        <v>2.7431999999999999</v>
      </c>
      <c r="I251" s="8">
        <f t="shared" si="43"/>
        <v>19.75104</v>
      </c>
      <c r="J251" s="7"/>
    </row>
    <row r="252" spans="1:10" x14ac:dyDescent="0.25">
      <c r="A252" s="7"/>
      <c r="B252" s="6" t="s">
        <v>62</v>
      </c>
      <c r="C252" s="7" t="s">
        <v>13</v>
      </c>
      <c r="D252" s="7">
        <v>1</v>
      </c>
      <c r="E252" s="7">
        <v>3</v>
      </c>
      <c r="F252" s="7">
        <v>2.44</v>
      </c>
      <c r="G252" s="7">
        <v>0.45</v>
      </c>
      <c r="H252" s="8"/>
      <c r="I252" s="8">
        <f t="shared" si="43"/>
        <v>3.294</v>
      </c>
      <c r="J252" s="7"/>
    </row>
    <row r="253" spans="1:10" x14ac:dyDescent="0.25">
      <c r="A253" s="7"/>
      <c r="B253" s="6"/>
      <c r="C253" s="7" t="s">
        <v>13</v>
      </c>
      <c r="D253" s="7">
        <v>1</v>
      </c>
      <c r="E253" s="7">
        <f>ROUND(F252/0.75+1,0)</f>
        <v>4</v>
      </c>
      <c r="F253" s="8">
        <v>0.45</v>
      </c>
      <c r="G253" s="7"/>
      <c r="H253" s="8">
        <v>1.5</v>
      </c>
      <c r="I253" s="8">
        <f t="shared" si="43"/>
        <v>2.7</v>
      </c>
      <c r="J253" s="7"/>
    </row>
    <row r="254" spans="1:10" x14ac:dyDescent="0.25">
      <c r="A254" s="7"/>
      <c r="B254" s="6" t="s">
        <v>105</v>
      </c>
      <c r="C254" s="7" t="s">
        <v>13</v>
      </c>
      <c r="D254" s="7">
        <v>1</v>
      </c>
      <c r="E254" s="7">
        <v>3</v>
      </c>
      <c r="F254" s="7">
        <v>3.5049999999999999</v>
      </c>
      <c r="G254" s="7">
        <v>0.45</v>
      </c>
      <c r="H254" s="8"/>
      <c r="I254" s="8">
        <f t="shared" si="43"/>
        <v>4.7317500000000008</v>
      </c>
      <c r="J254" s="7"/>
    </row>
    <row r="255" spans="1:10" x14ac:dyDescent="0.25">
      <c r="A255" s="7"/>
      <c r="B255" s="6"/>
      <c r="C255" s="7" t="s">
        <v>13</v>
      </c>
      <c r="D255" s="7">
        <v>1</v>
      </c>
      <c r="E255" s="7">
        <f>ROUND(F254/0.75+1,0)</f>
        <v>6</v>
      </c>
      <c r="F255" s="8">
        <v>0.45</v>
      </c>
      <c r="G255" s="7"/>
      <c r="H255" s="8">
        <v>1.5</v>
      </c>
      <c r="I255" s="8">
        <f t="shared" si="43"/>
        <v>4.0500000000000007</v>
      </c>
      <c r="J255" s="7"/>
    </row>
    <row r="256" spans="1:10" x14ac:dyDescent="0.25">
      <c r="A256" s="7"/>
      <c r="B256" s="9" t="s">
        <v>10</v>
      </c>
      <c r="C256" s="3" t="s">
        <v>13</v>
      </c>
      <c r="D256" s="7"/>
      <c r="E256" s="7"/>
      <c r="F256" s="7"/>
      <c r="G256" s="7"/>
      <c r="H256" s="7"/>
      <c r="I256" s="10">
        <f>SUM(I246:I255)</f>
        <v>101.81115</v>
      </c>
      <c r="J256" s="7"/>
    </row>
    <row r="257" spans="1:10" x14ac:dyDescent="0.25">
      <c r="A257" s="7"/>
      <c r="B257" s="6"/>
      <c r="C257" s="7"/>
      <c r="D257" s="7"/>
      <c r="E257" s="7"/>
      <c r="F257" s="7"/>
      <c r="G257" s="7"/>
      <c r="H257" s="7"/>
      <c r="I257" s="8"/>
      <c r="J257" s="7"/>
    </row>
    <row r="258" spans="1:10" x14ac:dyDescent="0.25">
      <c r="A258" s="7">
        <v>22</v>
      </c>
      <c r="B258" s="9" t="s">
        <v>124</v>
      </c>
      <c r="C258" s="3"/>
      <c r="D258" s="7"/>
      <c r="E258" s="7"/>
      <c r="F258" s="7"/>
      <c r="G258" s="7"/>
      <c r="H258" s="7"/>
      <c r="I258" s="10"/>
      <c r="J258" s="7"/>
    </row>
    <row r="259" spans="1:10" x14ac:dyDescent="0.25">
      <c r="A259" s="7"/>
      <c r="B259" s="6" t="s">
        <v>59</v>
      </c>
      <c r="C259" s="7" t="s">
        <v>13</v>
      </c>
      <c r="D259" s="7">
        <v>1</v>
      </c>
      <c r="E259" s="7">
        <v>4</v>
      </c>
      <c r="F259" s="7">
        <f>5.05+2.26+2.51</f>
        <v>9.82</v>
      </c>
      <c r="G259" s="7">
        <v>0.45</v>
      </c>
      <c r="H259" s="8"/>
      <c r="I259" s="8"/>
      <c r="J259" s="7"/>
    </row>
    <row r="260" spans="1:10" x14ac:dyDescent="0.25">
      <c r="A260" s="7"/>
      <c r="B260" s="6"/>
      <c r="C260" s="7" t="s">
        <v>13</v>
      </c>
      <c r="D260" s="7">
        <v>6</v>
      </c>
      <c r="E260" s="7">
        <f>ROUND(F259/0.75+1,0)</f>
        <v>14</v>
      </c>
      <c r="F260" s="8"/>
      <c r="G260" s="7"/>
      <c r="H260" s="8"/>
      <c r="I260" s="8">
        <f t="shared" ref="I260:I268" si="45">PRODUCT(D260:H260)</f>
        <v>84</v>
      </c>
      <c r="J260" s="7"/>
    </row>
    <row r="261" spans="1:10" x14ac:dyDescent="0.25">
      <c r="A261" s="7"/>
      <c r="B261" s="21" t="s">
        <v>60</v>
      </c>
      <c r="C261" s="7" t="s">
        <v>13</v>
      </c>
      <c r="D261" s="7">
        <v>1</v>
      </c>
      <c r="E261" s="7">
        <v>4</v>
      </c>
      <c r="F261" s="7">
        <v>3.2</v>
      </c>
      <c r="G261" s="7">
        <v>0.45</v>
      </c>
      <c r="H261" s="8"/>
      <c r="I261" s="8"/>
      <c r="J261" s="7"/>
    </row>
    <row r="262" spans="1:10" x14ac:dyDescent="0.25">
      <c r="A262" s="7"/>
      <c r="B262" s="6"/>
      <c r="C262" s="7" t="s">
        <v>13</v>
      </c>
      <c r="D262" s="7">
        <v>6</v>
      </c>
      <c r="E262" s="7">
        <f>ROUND(F261/0.75+1,0)</f>
        <v>5</v>
      </c>
      <c r="F262" s="8"/>
      <c r="G262" s="7"/>
      <c r="H262" s="8"/>
      <c r="I262" s="8">
        <f t="shared" si="45"/>
        <v>30</v>
      </c>
      <c r="J262" s="7"/>
    </row>
    <row r="263" spans="1:10" x14ac:dyDescent="0.25">
      <c r="A263" s="7"/>
      <c r="B263" s="6" t="s">
        <v>12</v>
      </c>
      <c r="C263" s="7" t="s">
        <v>13</v>
      </c>
      <c r="D263" s="7">
        <v>1</v>
      </c>
      <c r="E263" s="7">
        <v>4</v>
      </c>
      <c r="F263" s="7">
        <f>9.2+2.13</f>
        <v>11.329999999999998</v>
      </c>
      <c r="G263" s="7">
        <v>0.45</v>
      </c>
      <c r="H263" s="8"/>
      <c r="I263" s="8"/>
      <c r="J263" s="7"/>
    </row>
    <row r="264" spans="1:10" x14ac:dyDescent="0.25">
      <c r="A264" s="7"/>
      <c r="B264" s="6"/>
      <c r="C264" s="7" t="s">
        <v>13</v>
      </c>
      <c r="D264" s="7">
        <v>6</v>
      </c>
      <c r="E264" s="7">
        <f>ROUND(F263/0.75+1,0)</f>
        <v>16</v>
      </c>
      <c r="F264" s="8"/>
      <c r="G264" s="7"/>
      <c r="H264" s="8"/>
      <c r="I264" s="8">
        <f t="shared" si="45"/>
        <v>96</v>
      </c>
      <c r="J264" s="7"/>
    </row>
    <row r="265" spans="1:10" x14ac:dyDescent="0.25">
      <c r="A265" s="7"/>
      <c r="B265" s="6" t="s">
        <v>62</v>
      </c>
      <c r="C265" s="7" t="s">
        <v>13</v>
      </c>
      <c r="D265" s="7">
        <v>1</v>
      </c>
      <c r="E265" s="7">
        <v>3</v>
      </c>
      <c r="F265" s="7">
        <v>2.44</v>
      </c>
      <c r="G265" s="7">
        <v>0.45</v>
      </c>
      <c r="H265" s="8"/>
      <c r="I265" s="8"/>
      <c r="J265" s="7"/>
    </row>
    <row r="266" spans="1:10" x14ac:dyDescent="0.25">
      <c r="A266" s="7"/>
      <c r="B266" s="6"/>
      <c r="C266" s="7" t="s">
        <v>13</v>
      </c>
      <c r="D266" s="7">
        <v>4</v>
      </c>
      <c r="E266" s="7">
        <f>ROUND(F265/0.75+1,0)</f>
        <v>4</v>
      </c>
      <c r="F266" s="8"/>
      <c r="G266" s="7"/>
      <c r="H266" s="8"/>
      <c r="I266" s="8">
        <f t="shared" si="45"/>
        <v>16</v>
      </c>
      <c r="J266" s="7"/>
    </row>
    <row r="267" spans="1:10" x14ac:dyDescent="0.25">
      <c r="A267" s="7"/>
      <c r="B267" s="6" t="s">
        <v>105</v>
      </c>
      <c r="C267" s="7" t="s">
        <v>13</v>
      </c>
      <c r="D267" s="7">
        <v>1</v>
      </c>
      <c r="E267" s="7">
        <v>3</v>
      </c>
      <c r="F267" s="7">
        <v>3.5049999999999999</v>
      </c>
      <c r="G267" s="7">
        <v>0.45</v>
      </c>
      <c r="H267" s="8"/>
      <c r="I267" s="8"/>
      <c r="J267" s="7"/>
    </row>
    <row r="268" spans="1:10" x14ac:dyDescent="0.25">
      <c r="A268" s="7"/>
      <c r="B268" s="6"/>
      <c r="C268" s="7" t="s">
        <v>13</v>
      </c>
      <c r="D268" s="7">
        <v>4</v>
      </c>
      <c r="E268" s="7">
        <f>ROUND(F267/0.75+1,0)</f>
        <v>6</v>
      </c>
      <c r="F268" s="8"/>
      <c r="G268" s="7"/>
      <c r="H268" s="8"/>
      <c r="I268" s="8">
        <f t="shared" si="45"/>
        <v>24</v>
      </c>
      <c r="J268" s="7"/>
    </row>
    <row r="269" spans="1:10" x14ac:dyDescent="0.25">
      <c r="A269" s="7"/>
      <c r="B269" s="9" t="s">
        <v>10</v>
      </c>
      <c r="C269" s="3" t="s">
        <v>13</v>
      </c>
      <c r="D269" s="7"/>
      <c r="E269" s="7"/>
      <c r="F269" s="7"/>
      <c r="G269" s="7"/>
      <c r="H269" s="7"/>
      <c r="I269" s="10">
        <f>SUM(I259:I268)</f>
        <v>250</v>
      </c>
      <c r="J269" s="7"/>
    </row>
  </sheetData>
  <mergeCells count="4">
    <mergeCell ref="A1:J1"/>
    <mergeCell ref="D2:E2"/>
    <mergeCell ref="F12:G12"/>
    <mergeCell ref="F68:G68"/>
  </mergeCells>
  <pageMargins left="0.7" right="0.7" top="0.75" bottom="0.75" header="0.3" footer="0.3"/>
  <pageSetup paperSize="9" scale="57" orientation="landscape" r:id="rId1"/>
  <rowBreaks count="4" manualBreakCount="4">
    <brk id="36" max="16383" man="1"/>
    <brk id="58" max="16383" man="1"/>
    <brk id="147" max="16383" man="1"/>
    <brk id="19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7614D-CD0C-48A5-86B7-0DFD77891044}">
  <dimension ref="A1:J282"/>
  <sheetViews>
    <sheetView tabSelected="1" view="pageBreakPreview" topLeftCell="A59" zoomScaleNormal="100" zoomScaleSheetLayoutView="100" workbookViewId="0">
      <selection activeCell="I94" sqref="I94"/>
    </sheetView>
  </sheetViews>
  <sheetFormatPr defaultRowHeight="15.75" x14ac:dyDescent="0.25"/>
  <cols>
    <col min="1" max="1" width="5.85546875" style="2" bestFit="1" customWidth="1"/>
    <col min="2" max="2" width="72.85546875" style="1" customWidth="1"/>
    <col min="3" max="3" width="9.140625" style="2"/>
    <col min="4" max="5" width="6" style="2" customWidth="1"/>
    <col min="6" max="6" width="9.42578125" style="2" bestFit="1" customWidth="1"/>
    <col min="7" max="7" width="10" style="2" customWidth="1"/>
    <col min="8" max="8" width="9.140625" style="2"/>
    <col min="9" max="9" width="13.42578125" style="2" bestFit="1" customWidth="1"/>
    <col min="10" max="10" width="10.85546875" style="2" customWidth="1"/>
    <col min="11" max="16384" width="9.140625" style="1"/>
  </cols>
  <sheetData>
    <row r="1" spans="1:10" ht="15.75" customHeight="1" x14ac:dyDescent="0.25">
      <c r="A1" s="85" t="s">
        <v>0</v>
      </c>
      <c r="B1" s="86"/>
      <c r="C1" s="86"/>
      <c r="D1" s="86"/>
      <c r="E1" s="86"/>
      <c r="F1" s="86"/>
      <c r="G1" s="86"/>
      <c r="H1" s="86"/>
      <c r="I1" s="86"/>
      <c r="J1" s="87"/>
    </row>
    <row r="2" spans="1:10" x14ac:dyDescent="0.25">
      <c r="A2" s="3" t="s">
        <v>1</v>
      </c>
      <c r="B2" s="3" t="s">
        <v>2</v>
      </c>
      <c r="C2" s="3" t="s">
        <v>3</v>
      </c>
      <c r="D2" s="85" t="s">
        <v>4</v>
      </c>
      <c r="E2" s="87"/>
      <c r="F2" s="3" t="s">
        <v>5</v>
      </c>
      <c r="G2" s="3" t="s">
        <v>6</v>
      </c>
      <c r="H2" s="3" t="s">
        <v>7</v>
      </c>
      <c r="I2" s="3" t="s">
        <v>8</v>
      </c>
      <c r="J2" s="3" t="s">
        <v>9</v>
      </c>
    </row>
    <row r="3" spans="1:10" ht="63" x14ac:dyDescent="0.25">
      <c r="A3" s="7">
        <v>1</v>
      </c>
      <c r="B3" s="36" t="s">
        <v>116</v>
      </c>
      <c r="C3" s="7"/>
      <c r="D3" s="7"/>
      <c r="E3" s="7"/>
      <c r="F3" s="7"/>
      <c r="G3" s="7"/>
      <c r="H3" s="7"/>
      <c r="I3" s="7"/>
      <c r="J3" s="7"/>
    </row>
    <row r="4" spans="1:10" x14ac:dyDescent="0.25">
      <c r="A4" s="7"/>
      <c r="B4" s="6" t="s">
        <v>19</v>
      </c>
      <c r="C4" s="7" t="s">
        <v>13</v>
      </c>
      <c r="D4" s="7">
        <v>1</v>
      </c>
      <c r="E4" s="7">
        <v>1</v>
      </c>
      <c r="F4" s="8">
        <f>CONVERT(15.75,"ft","m")</f>
        <v>4.8006000000000002</v>
      </c>
      <c r="G4" s="8">
        <f>CONVERT(9.5,"ft","m")</f>
        <v>2.8956</v>
      </c>
      <c r="H4" s="8"/>
      <c r="I4" s="8">
        <f>PRODUCT(D4:H4)</f>
        <v>13.90061736</v>
      </c>
      <c r="J4" s="7"/>
    </row>
    <row r="5" spans="1:10" x14ac:dyDescent="0.25">
      <c r="A5" s="7"/>
      <c r="B5" s="6" t="s">
        <v>17</v>
      </c>
      <c r="C5" s="7" t="s">
        <v>13</v>
      </c>
      <c r="D5" s="7">
        <v>1</v>
      </c>
      <c r="E5" s="7">
        <v>1</v>
      </c>
      <c r="F5" s="8">
        <f>CONVERT(9,"ft","m")</f>
        <v>2.7431999999999999</v>
      </c>
      <c r="G5" s="8">
        <f>CONVERT(9.25,"ft","m")</f>
        <v>2.8193999999999999</v>
      </c>
      <c r="H5" s="8"/>
      <c r="I5" s="8">
        <f t="shared" ref="I5:I13" si="0">PRODUCT(D5:H5)</f>
        <v>7.7341780799999995</v>
      </c>
      <c r="J5" s="7"/>
    </row>
    <row r="6" spans="1:10" x14ac:dyDescent="0.25">
      <c r="A6" s="7"/>
      <c r="B6" s="6" t="s">
        <v>17</v>
      </c>
      <c r="C6" s="7" t="s">
        <v>13</v>
      </c>
      <c r="D6" s="7">
        <v>1</v>
      </c>
      <c r="E6" s="7">
        <v>1</v>
      </c>
      <c r="F6" s="8">
        <f>CONVERT(8.833,"ft","m")</f>
        <v>2.6922983999999999</v>
      </c>
      <c r="G6" s="8">
        <f>CONVERT(9.25,"ft","m")</f>
        <v>2.8193999999999999</v>
      </c>
      <c r="H6" s="8"/>
      <c r="I6" s="8">
        <f t="shared" si="0"/>
        <v>7.5906661089599989</v>
      </c>
      <c r="J6" s="7"/>
    </row>
    <row r="7" spans="1:10" x14ac:dyDescent="0.25">
      <c r="A7" s="7"/>
      <c r="B7" s="6" t="s">
        <v>16</v>
      </c>
      <c r="C7" s="7" t="s">
        <v>13</v>
      </c>
      <c r="D7" s="7">
        <v>1</v>
      </c>
      <c r="E7" s="7">
        <v>1</v>
      </c>
      <c r="F7" s="8">
        <f>CONVERT(10.5,"ft","m")</f>
        <v>3.2004000000000001</v>
      </c>
      <c r="G7" s="8">
        <f>CONVERT(12,"ft","m")</f>
        <v>3.6576</v>
      </c>
      <c r="H7" s="8"/>
      <c r="I7" s="8">
        <f>PRODUCT(D7:H7)</f>
        <v>11.70578304</v>
      </c>
      <c r="J7" s="7"/>
    </row>
    <row r="8" spans="1:10" x14ac:dyDescent="0.25">
      <c r="A8" s="7"/>
      <c r="B8" s="6" t="s">
        <v>16</v>
      </c>
      <c r="C8" s="7" t="s">
        <v>13</v>
      </c>
      <c r="D8" s="7">
        <v>1</v>
      </c>
      <c r="E8" s="7">
        <v>1</v>
      </c>
      <c r="F8" s="8">
        <f>CONVERT(10.5,"ft","m")</f>
        <v>3.2004000000000001</v>
      </c>
      <c r="G8" s="8">
        <f>CONVERT(11.75,"ft","m")</f>
        <v>3.5813999999999999</v>
      </c>
      <c r="H8" s="8"/>
      <c r="I8" s="8">
        <f>PRODUCT(D8:H8)</f>
        <v>11.46191256</v>
      </c>
      <c r="J8" s="7"/>
    </row>
    <row r="9" spans="1:10" x14ac:dyDescent="0.25">
      <c r="A9" s="7"/>
      <c r="B9" s="6" t="s">
        <v>17</v>
      </c>
      <c r="C9" s="7" t="s">
        <v>13</v>
      </c>
      <c r="D9" s="7">
        <v>1</v>
      </c>
      <c r="E9" s="7">
        <v>2</v>
      </c>
      <c r="F9" s="8">
        <f>CONVERT(8,"ft","m")</f>
        <v>2.4384000000000001</v>
      </c>
      <c r="G9" s="8">
        <f>CONVERT(10,"ft","m")</f>
        <v>3.048</v>
      </c>
      <c r="H9" s="8"/>
      <c r="I9" s="8">
        <f t="shared" si="0"/>
        <v>14.864486400000001</v>
      </c>
      <c r="J9" s="7"/>
    </row>
    <row r="10" spans="1:10" x14ac:dyDescent="0.25">
      <c r="A10" s="7"/>
      <c r="B10" s="6" t="s">
        <v>16</v>
      </c>
      <c r="C10" s="7" t="s">
        <v>13</v>
      </c>
      <c r="D10" s="7">
        <v>1</v>
      </c>
      <c r="E10" s="7">
        <v>1</v>
      </c>
      <c r="F10" s="8">
        <f>CONVERT(9.583,"ft","m")</f>
        <v>2.9208984</v>
      </c>
      <c r="G10" s="8">
        <f>CONVERT(12.5,"ft","m")</f>
        <v>3.81</v>
      </c>
      <c r="H10" s="8"/>
      <c r="I10" s="8">
        <f>PRODUCT(D10:H10)</f>
        <v>11.128622904</v>
      </c>
      <c r="J10" s="7"/>
    </row>
    <row r="11" spans="1:10" x14ac:dyDescent="0.25">
      <c r="A11" s="7"/>
      <c r="B11" s="6" t="s">
        <v>62</v>
      </c>
      <c r="C11" s="7" t="s">
        <v>13</v>
      </c>
      <c r="D11" s="7">
        <v>1</v>
      </c>
      <c r="E11" s="7">
        <v>1</v>
      </c>
      <c r="F11" s="8">
        <f>CONVERT(12,"ft","m")</f>
        <v>3.6576</v>
      </c>
      <c r="G11" s="8">
        <f>CONVERT(10,"ft","m")</f>
        <v>3.048</v>
      </c>
      <c r="H11" s="8"/>
      <c r="I11" s="8">
        <f t="shared" si="0"/>
        <v>11.1483648</v>
      </c>
      <c r="J11" s="7"/>
    </row>
    <row r="12" spans="1:10" x14ac:dyDescent="0.25">
      <c r="A12" s="7"/>
      <c r="B12" s="6" t="s">
        <v>35</v>
      </c>
      <c r="C12" s="7" t="s">
        <v>13</v>
      </c>
      <c r="D12" s="7">
        <v>1</v>
      </c>
      <c r="E12" s="7">
        <v>1</v>
      </c>
      <c r="F12" s="88">
        <f>CONVERT(318,"ft^2","m^2")</f>
        <v>29.543166719999999</v>
      </c>
      <c r="G12" s="89"/>
      <c r="H12" s="8"/>
      <c r="I12" s="8">
        <f t="shared" si="0"/>
        <v>29.543166719999999</v>
      </c>
      <c r="J12" s="7"/>
    </row>
    <row r="13" spans="1:10" x14ac:dyDescent="0.25">
      <c r="A13" s="7"/>
      <c r="B13" s="6" t="s">
        <v>11</v>
      </c>
      <c r="C13" s="7" t="s">
        <v>13</v>
      </c>
      <c r="D13" s="7">
        <v>1</v>
      </c>
      <c r="E13" s="7">
        <v>1</v>
      </c>
      <c r="F13" s="8">
        <f>CONVERT(20,"ft","m")</f>
        <v>6.0960000000000001</v>
      </c>
      <c r="G13" s="8">
        <f>CONVERT(27.833,"ft","m")</f>
        <v>8.4834984000000002</v>
      </c>
      <c r="H13" s="8"/>
      <c r="I13" s="8">
        <f t="shared" si="0"/>
        <v>51.715406246400001</v>
      </c>
      <c r="J13" s="7"/>
    </row>
    <row r="14" spans="1:10" x14ac:dyDescent="0.25">
      <c r="A14" s="7"/>
      <c r="B14" s="6" t="s">
        <v>89</v>
      </c>
      <c r="C14" s="7" t="s">
        <v>13</v>
      </c>
      <c r="D14" s="7">
        <v>1</v>
      </c>
      <c r="E14" s="7">
        <v>1</v>
      </c>
      <c r="F14" s="8">
        <f>CONVERT(19.583,"ft","m")</f>
        <v>5.9688983999999996</v>
      </c>
      <c r="G14" s="8">
        <f>CONVERT(9.166,"ft","m")</f>
        <v>2.7937968</v>
      </c>
      <c r="H14" s="8"/>
      <c r="I14" s="8">
        <f t="shared" ref="I14:I15" si="1">PRODUCT(D14:H14)</f>
        <v>16.67588924944512</v>
      </c>
      <c r="J14" s="7"/>
    </row>
    <row r="15" spans="1:10" x14ac:dyDescent="0.25">
      <c r="A15" s="7"/>
      <c r="B15" s="6" t="s">
        <v>90</v>
      </c>
      <c r="C15" s="7" t="s">
        <v>13</v>
      </c>
      <c r="D15" s="7">
        <v>1</v>
      </c>
      <c r="E15" s="7">
        <v>1</v>
      </c>
      <c r="F15" s="8">
        <f>CONVERT(9.916,"ft","m")</f>
        <v>3.0223968000000001</v>
      </c>
      <c r="G15" s="8">
        <f>CONVERT(8,"ft","m")</f>
        <v>2.4384000000000001</v>
      </c>
      <c r="H15" s="8"/>
      <c r="I15" s="8">
        <f t="shared" si="1"/>
        <v>7.3698123571200007</v>
      </c>
      <c r="J15" s="7"/>
    </row>
    <row r="16" spans="1:10" x14ac:dyDescent="0.25">
      <c r="A16" s="7"/>
      <c r="B16" s="6" t="s">
        <v>60</v>
      </c>
      <c r="C16" s="7" t="s">
        <v>13</v>
      </c>
      <c r="D16" s="7">
        <v>1</v>
      </c>
      <c r="E16" s="7">
        <v>1</v>
      </c>
      <c r="F16" s="8">
        <f>CONVERT(18.166,"ft","m")</f>
        <v>5.5369967999999998</v>
      </c>
      <c r="G16" s="8">
        <f>CONVERT(12.083,"ft","m")</f>
        <v>3.6828984</v>
      </c>
      <c r="H16" s="8"/>
      <c r="I16" s="8">
        <f>PRODUCT(D16:H16)</f>
        <v>20.392196655525119</v>
      </c>
      <c r="J16" s="7"/>
    </row>
    <row r="17" spans="1:10" x14ac:dyDescent="0.25">
      <c r="A17" s="7"/>
      <c r="B17" s="6" t="s">
        <v>94</v>
      </c>
      <c r="C17" s="7" t="s">
        <v>13</v>
      </c>
      <c r="D17" s="7">
        <v>1</v>
      </c>
      <c r="E17" s="7">
        <v>1</v>
      </c>
      <c r="F17" s="8">
        <f>CONVERT(18.166,"ft","m")</f>
        <v>5.5369967999999998</v>
      </c>
      <c r="G17" s="8">
        <f>CONVERT(10,"ft","m")</f>
        <v>3.048</v>
      </c>
      <c r="H17" s="8"/>
      <c r="I17" s="8">
        <f>PRODUCT(D17:H17)</f>
        <v>16.876766246399999</v>
      </c>
      <c r="J17" s="7"/>
    </row>
    <row r="18" spans="1:10" x14ac:dyDescent="0.25">
      <c r="A18" s="7"/>
      <c r="B18" s="6" t="s">
        <v>21</v>
      </c>
      <c r="C18" s="7" t="s">
        <v>13</v>
      </c>
      <c r="D18" s="7">
        <v>1</v>
      </c>
      <c r="E18" s="7">
        <v>1</v>
      </c>
      <c r="F18" s="8">
        <f>CONVERT(9,"ft","m")</f>
        <v>2.7431999999999999</v>
      </c>
      <c r="G18" s="8">
        <f>CONVERT(13,"ft","m")</f>
        <v>3.9624000000000001</v>
      </c>
      <c r="H18" s="8"/>
      <c r="I18" s="8">
        <f>PRODUCT(D18:H18)</f>
        <v>10.869655679999999</v>
      </c>
      <c r="J18" s="7"/>
    </row>
    <row r="19" spans="1:10" x14ac:dyDescent="0.25">
      <c r="A19" s="7"/>
      <c r="B19" s="6" t="s">
        <v>94</v>
      </c>
      <c r="C19" s="7" t="s">
        <v>13</v>
      </c>
      <c r="D19" s="7">
        <v>1</v>
      </c>
      <c r="E19" s="7">
        <v>1</v>
      </c>
      <c r="F19" s="8">
        <f>CONVERT(8.916,"ft","m")</f>
        <v>2.7175967999999999</v>
      </c>
      <c r="G19" s="8">
        <f>CONVERT(13.25,"ft","m")</f>
        <v>4.0385999999999997</v>
      </c>
      <c r="H19" s="8"/>
      <c r="I19" s="8">
        <f>PRODUCT(D19:H19)</f>
        <v>10.975286436479999</v>
      </c>
      <c r="J19" s="7"/>
    </row>
    <row r="20" spans="1:10" x14ac:dyDescent="0.25">
      <c r="A20" s="7"/>
      <c r="B20" s="6" t="s">
        <v>22</v>
      </c>
      <c r="C20" s="7" t="s">
        <v>13</v>
      </c>
      <c r="D20" s="7">
        <v>1</v>
      </c>
      <c r="E20" s="7">
        <v>1</v>
      </c>
      <c r="F20" s="8">
        <f>CONVERT(18.166,"ft","m")</f>
        <v>5.5369967999999998</v>
      </c>
      <c r="G20" s="8">
        <f>CONVERT(10,"ft","m")</f>
        <v>3.048</v>
      </c>
      <c r="H20" s="8"/>
      <c r="I20" s="8">
        <f t="shared" ref="I20:I22" si="2">PRODUCT(D20:H20)</f>
        <v>16.876766246399999</v>
      </c>
      <c r="J20" s="7"/>
    </row>
    <row r="21" spans="1:10" x14ac:dyDescent="0.25">
      <c r="A21" s="7"/>
      <c r="B21" s="6" t="s">
        <v>17</v>
      </c>
      <c r="C21" s="7" t="s">
        <v>13</v>
      </c>
      <c r="D21" s="7">
        <v>1</v>
      </c>
      <c r="E21" s="7">
        <v>1</v>
      </c>
      <c r="F21" s="8">
        <f>CONVERT(8.416,"ft","m")</f>
        <v>2.5651967999999998</v>
      </c>
      <c r="G21" s="8">
        <f>CONVERT(10,"ft","m")</f>
        <v>3.048</v>
      </c>
      <c r="H21" s="8"/>
      <c r="I21" s="8">
        <f t="shared" si="2"/>
        <v>7.8187198463999996</v>
      </c>
      <c r="J21" s="7"/>
    </row>
    <row r="22" spans="1:10" x14ac:dyDescent="0.25">
      <c r="A22" s="7"/>
      <c r="B22" s="6" t="s">
        <v>30</v>
      </c>
      <c r="C22" s="7" t="s">
        <v>13</v>
      </c>
      <c r="D22" s="7">
        <v>1</v>
      </c>
      <c r="E22" s="7">
        <v>1</v>
      </c>
      <c r="F22" s="8">
        <f>CONVERT(10.25,"ft","m")</f>
        <v>3.1242000000000001</v>
      </c>
      <c r="G22" s="8">
        <f>CONVERT(9.5,"ft","m")</f>
        <v>2.8956</v>
      </c>
      <c r="H22" s="8"/>
      <c r="I22" s="8">
        <f t="shared" si="2"/>
        <v>9.0464335200000008</v>
      </c>
      <c r="J22" s="7"/>
    </row>
    <row r="23" spans="1:10" x14ac:dyDescent="0.25">
      <c r="A23" s="7"/>
      <c r="B23" s="6" t="s">
        <v>30</v>
      </c>
      <c r="C23" s="7" t="s">
        <v>13</v>
      </c>
      <c r="D23" s="7">
        <v>1</v>
      </c>
      <c r="E23" s="7">
        <v>1</v>
      </c>
      <c r="F23" s="8">
        <f>CONVERT(24.5,"ft","m")</f>
        <v>7.4676</v>
      </c>
      <c r="G23" s="8">
        <f>CONVERT(18.166,"ft","m")</f>
        <v>5.5369967999999998</v>
      </c>
      <c r="H23" s="8"/>
      <c r="I23" s="8">
        <f>PRODUCT(D23:H23)</f>
        <v>41.34807730368</v>
      </c>
      <c r="J23" s="7"/>
    </row>
    <row r="24" spans="1:10" x14ac:dyDescent="0.25">
      <c r="A24" s="7"/>
      <c r="B24" s="6" t="s">
        <v>16</v>
      </c>
      <c r="C24" s="7" t="s">
        <v>13</v>
      </c>
      <c r="D24" s="7">
        <v>1</v>
      </c>
      <c r="E24" s="7">
        <v>1</v>
      </c>
      <c r="F24" s="8">
        <f>CONVERT(10,"ft","m")</f>
        <v>3.048</v>
      </c>
      <c r="G24" s="8">
        <f>CONVERT(12,"ft","m")</f>
        <v>3.6576</v>
      </c>
      <c r="H24" s="8"/>
      <c r="I24" s="8">
        <f>PRODUCT(D24:H24)</f>
        <v>11.1483648</v>
      </c>
      <c r="J24" s="7"/>
    </row>
    <row r="25" spans="1:10" x14ac:dyDescent="0.25">
      <c r="A25" s="7"/>
      <c r="B25" s="6" t="s">
        <v>16</v>
      </c>
      <c r="C25" s="7" t="s">
        <v>13</v>
      </c>
      <c r="D25" s="7">
        <v>1</v>
      </c>
      <c r="E25" s="7">
        <v>1</v>
      </c>
      <c r="F25" s="8">
        <f>CONVERT(12.25,"ft","m")</f>
        <v>3.7338</v>
      </c>
      <c r="G25" s="8">
        <f>CONVERT(7.916,"ft","m")</f>
        <v>2.4127968000000002</v>
      </c>
      <c r="H25" s="8"/>
      <c r="I25" s="8">
        <f>PRODUCT(D25:H25)</f>
        <v>9.008900691840001</v>
      </c>
      <c r="J25" s="7"/>
    </row>
    <row r="26" spans="1:10" x14ac:dyDescent="0.25">
      <c r="A26" s="7"/>
      <c r="B26" s="6" t="s">
        <v>12</v>
      </c>
      <c r="C26" s="7" t="s">
        <v>13</v>
      </c>
      <c r="D26" s="7">
        <v>1</v>
      </c>
      <c r="E26" s="7">
        <v>2</v>
      </c>
      <c r="F26" s="8">
        <f>CONVERT((116.166-26.5-9.25),"ft","m")</f>
        <v>24.510796800000001</v>
      </c>
      <c r="G26" s="8"/>
      <c r="H26" s="8">
        <f>CONVERT(9,"ft","m")</f>
        <v>2.7431999999999999</v>
      </c>
      <c r="I26" s="8">
        <f>PRODUCT(D26:H26)</f>
        <v>134.47603556352001</v>
      </c>
      <c r="J26" s="7"/>
    </row>
    <row r="27" spans="1:10" x14ac:dyDescent="0.25">
      <c r="A27" s="7"/>
      <c r="B27" s="6" t="s">
        <v>110</v>
      </c>
      <c r="C27" s="7" t="s">
        <v>13</v>
      </c>
      <c r="D27" s="7">
        <v>1</v>
      </c>
      <c r="E27" s="7">
        <v>5</v>
      </c>
      <c r="F27" s="8">
        <f>CONVERT((18.5),"ft","m")</f>
        <v>5.6387999999999998</v>
      </c>
      <c r="G27" s="8"/>
      <c r="H27" s="8">
        <f t="shared" ref="H27:H28" si="3">CONVERT(9,"ft","m")</f>
        <v>2.7431999999999999</v>
      </c>
      <c r="I27" s="8">
        <f t="shared" ref="I27:I28" si="4">PRODUCT(D27:H27)</f>
        <v>77.341780799999995</v>
      </c>
      <c r="J27" s="7"/>
    </row>
    <row r="28" spans="1:10" x14ac:dyDescent="0.25">
      <c r="A28" s="7"/>
      <c r="B28" s="6" t="s">
        <v>110</v>
      </c>
      <c r="C28" s="7" t="s">
        <v>13</v>
      </c>
      <c r="D28" s="7">
        <v>1</v>
      </c>
      <c r="E28" s="7">
        <v>2</v>
      </c>
      <c r="F28" s="8">
        <f>CONVERT((18.25),"ft","m")</f>
        <v>5.5625999999999998</v>
      </c>
      <c r="G28" s="8"/>
      <c r="H28" s="8">
        <f t="shared" si="3"/>
        <v>2.7431999999999999</v>
      </c>
      <c r="I28" s="8">
        <f t="shared" si="4"/>
        <v>30.518648639999999</v>
      </c>
      <c r="J28" s="7"/>
    </row>
    <row r="29" spans="1:10" x14ac:dyDescent="0.25">
      <c r="A29" s="7"/>
      <c r="B29" s="9" t="s">
        <v>10</v>
      </c>
      <c r="C29" s="3" t="s">
        <v>13</v>
      </c>
      <c r="D29" s="7"/>
      <c r="E29" s="7"/>
      <c r="F29" s="7"/>
      <c r="G29" s="7"/>
      <c r="H29" s="7"/>
      <c r="I29" s="10">
        <f>SUM(I4:I28)</f>
        <v>591.53653825617027</v>
      </c>
      <c r="J29" s="7"/>
    </row>
    <row r="30" spans="1:10" x14ac:dyDescent="0.25">
      <c r="A30" s="7"/>
      <c r="B30" s="9"/>
      <c r="C30" s="3"/>
      <c r="D30" s="7"/>
      <c r="E30" s="7"/>
      <c r="F30" s="7"/>
      <c r="G30" s="7"/>
      <c r="H30" s="7"/>
      <c r="I30" s="10"/>
      <c r="J30" s="7"/>
    </row>
    <row r="31" spans="1:10" ht="330.75" x14ac:dyDescent="0.25">
      <c r="A31" s="2">
        <v>2</v>
      </c>
      <c r="B31" s="5" t="s">
        <v>132</v>
      </c>
      <c r="C31" s="7"/>
      <c r="D31" s="7"/>
      <c r="E31" s="7"/>
      <c r="F31" s="7"/>
      <c r="G31" s="7"/>
      <c r="H31" s="7"/>
      <c r="I31" s="7"/>
      <c r="J31" s="7"/>
    </row>
    <row r="32" spans="1:10" x14ac:dyDescent="0.25">
      <c r="A32" s="7"/>
      <c r="B32" s="6" t="s">
        <v>19</v>
      </c>
      <c r="C32" s="7" t="s">
        <v>13</v>
      </c>
      <c r="D32" s="7">
        <v>1</v>
      </c>
      <c r="E32" s="7">
        <v>1</v>
      </c>
      <c r="F32" s="8">
        <f>CONVERT(12,"ft","m")</f>
        <v>3.6576</v>
      </c>
      <c r="G32" s="8">
        <f>CONVERT(6,"ft","m")</f>
        <v>1.8288</v>
      </c>
      <c r="H32" s="8"/>
      <c r="I32" s="8">
        <f>PRODUCT(D32:H32)</f>
        <v>6.6890188799999999</v>
      </c>
      <c r="J32" s="7"/>
    </row>
    <row r="33" spans="1:10" x14ac:dyDescent="0.25">
      <c r="A33" s="7"/>
      <c r="B33" s="6" t="s">
        <v>16</v>
      </c>
      <c r="C33" s="7" t="s">
        <v>13</v>
      </c>
      <c r="D33" s="7">
        <v>1</v>
      </c>
      <c r="E33" s="7">
        <v>3</v>
      </c>
      <c r="F33" s="8">
        <f>CONVERT(8,"ft","m")</f>
        <v>2.4384000000000001</v>
      </c>
      <c r="G33" s="8">
        <f>CONVERT(8,"ft","m")</f>
        <v>2.4384000000000001</v>
      </c>
      <c r="H33" s="8"/>
      <c r="I33" s="8">
        <f t="shared" ref="I33" si="5">PRODUCT(D33:H33)</f>
        <v>17.837383680000002</v>
      </c>
      <c r="J33" s="7"/>
    </row>
    <row r="34" spans="1:10" x14ac:dyDescent="0.25">
      <c r="A34" s="7"/>
      <c r="B34" s="6" t="s">
        <v>17</v>
      </c>
      <c r="C34" s="7" t="s">
        <v>13</v>
      </c>
      <c r="D34" s="7">
        <v>1</v>
      </c>
      <c r="E34" s="7">
        <v>2</v>
      </c>
      <c r="F34" s="8">
        <f>CONVERT(8,"ft","m")</f>
        <v>2.4384000000000001</v>
      </c>
      <c r="G34" s="8">
        <f>CONVERT(6,"ft","m")</f>
        <v>1.8288</v>
      </c>
      <c r="H34" s="8"/>
      <c r="I34" s="8">
        <f t="shared" ref="I34:I37" si="6">PRODUCT(D34:H34)</f>
        <v>8.918691840000001</v>
      </c>
      <c r="J34" s="7"/>
    </row>
    <row r="35" spans="1:10" x14ac:dyDescent="0.25">
      <c r="A35" s="7"/>
      <c r="B35" s="6" t="s">
        <v>17</v>
      </c>
      <c r="C35" s="7" t="s">
        <v>13</v>
      </c>
      <c r="D35" s="7">
        <v>1</v>
      </c>
      <c r="E35" s="7">
        <v>2</v>
      </c>
      <c r="F35" s="8">
        <f>CONVERT(6,"ft","m")</f>
        <v>1.8288</v>
      </c>
      <c r="G35" s="8">
        <f>CONVERT(6,"ft","m")</f>
        <v>1.8288</v>
      </c>
      <c r="H35" s="8"/>
      <c r="I35" s="8">
        <f t="shared" ref="I35" si="7">PRODUCT(D35:H35)</f>
        <v>6.6890188799999999</v>
      </c>
      <c r="J35" s="7"/>
    </row>
    <row r="36" spans="1:10" x14ac:dyDescent="0.25">
      <c r="A36" s="7"/>
      <c r="B36" s="6" t="s">
        <v>62</v>
      </c>
      <c r="C36" s="7" t="s">
        <v>13</v>
      </c>
      <c r="D36" s="7">
        <v>1</v>
      </c>
      <c r="E36" s="7">
        <v>1</v>
      </c>
      <c r="F36" s="8">
        <f>CONVERT(12,"ft","m")</f>
        <v>3.6576</v>
      </c>
      <c r="G36" s="8">
        <f>CONVERT(10,"ft","m")</f>
        <v>3.048</v>
      </c>
      <c r="H36" s="8"/>
      <c r="I36" s="8">
        <f t="shared" si="6"/>
        <v>11.1483648</v>
      </c>
      <c r="J36" s="7"/>
    </row>
    <row r="37" spans="1:10" x14ac:dyDescent="0.25">
      <c r="A37" s="7"/>
      <c r="B37" s="6" t="s">
        <v>35</v>
      </c>
      <c r="C37" s="7" t="s">
        <v>13</v>
      </c>
      <c r="D37" s="7">
        <v>1</v>
      </c>
      <c r="E37" s="7">
        <v>1</v>
      </c>
      <c r="F37" s="8">
        <f>CONVERT(12,"ft","m")</f>
        <v>3.6576</v>
      </c>
      <c r="G37" s="8">
        <f>CONVERT(14,"ft","m")</f>
        <v>4.2671999999999999</v>
      </c>
      <c r="H37" s="8"/>
      <c r="I37" s="8">
        <f t="shared" si="6"/>
        <v>15.60771072</v>
      </c>
      <c r="J37" s="7"/>
    </row>
    <row r="38" spans="1:10" x14ac:dyDescent="0.25">
      <c r="A38" s="7"/>
      <c r="B38" s="6" t="s">
        <v>11</v>
      </c>
      <c r="C38" s="7" t="s">
        <v>13</v>
      </c>
      <c r="D38" s="7">
        <v>1</v>
      </c>
      <c r="E38" s="7">
        <v>1</v>
      </c>
      <c r="F38" s="8">
        <f>CONVERT(16,"ft","m")</f>
        <v>4.8768000000000002</v>
      </c>
      <c r="G38" s="8">
        <f>CONVERT(24,"ft","m")</f>
        <v>7.3151999999999999</v>
      </c>
      <c r="H38" s="8"/>
      <c r="I38" s="8">
        <f t="shared" ref="I38:I40" si="8">PRODUCT(D38:H38)</f>
        <v>35.674767360000004</v>
      </c>
      <c r="J38" s="7"/>
    </row>
    <row r="39" spans="1:10" x14ac:dyDescent="0.25">
      <c r="A39" s="7"/>
      <c r="B39" s="6" t="s">
        <v>89</v>
      </c>
      <c r="C39" s="7" t="s">
        <v>13</v>
      </c>
      <c r="D39" s="7">
        <v>1</v>
      </c>
      <c r="E39" s="7">
        <v>1</v>
      </c>
      <c r="F39" s="8">
        <f>CONVERT(16,"ft","m")</f>
        <v>4.8768000000000002</v>
      </c>
      <c r="G39" s="8">
        <f>CONVERT(8,"ft","m")</f>
        <v>2.4384000000000001</v>
      </c>
      <c r="H39" s="8"/>
      <c r="I39" s="8">
        <f t="shared" si="8"/>
        <v>11.891589120000001</v>
      </c>
      <c r="J39" s="7"/>
    </row>
    <row r="40" spans="1:10" x14ac:dyDescent="0.25">
      <c r="A40" s="7"/>
      <c r="B40" s="6" t="s">
        <v>90</v>
      </c>
      <c r="C40" s="7" t="s">
        <v>13</v>
      </c>
      <c r="D40" s="7">
        <v>1</v>
      </c>
      <c r="E40" s="7">
        <v>1</v>
      </c>
      <c r="F40" s="8">
        <f>CONVERT(6,"ft","m")</f>
        <v>1.8288</v>
      </c>
      <c r="G40" s="8">
        <f>CONVERT(4,"ft","m")</f>
        <v>1.2192000000000001</v>
      </c>
      <c r="H40" s="8"/>
      <c r="I40" s="8">
        <f t="shared" si="8"/>
        <v>2.2296729600000003</v>
      </c>
      <c r="J40" s="7"/>
    </row>
    <row r="41" spans="1:10" x14ac:dyDescent="0.25">
      <c r="A41" s="7"/>
      <c r="B41" s="6" t="s">
        <v>60</v>
      </c>
      <c r="C41" s="7" t="s">
        <v>13</v>
      </c>
      <c r="D41" s="7">
        <v>1</v>
      </c>
      <c r="E41" s="7">
        <v>1</v>
      </c>
      <c r="F41" s="8">
        <f>CONVERT(8,"ft","m")</f>
        <v>2.4384000000000001</v>
      </c>
      <c r="G41" s="8">
        <f>CONVERT(14,"ft","m")</f>
        <v>4.2671999999999999</v>
      </c>
      <c r="H41" s="8"/>
      <c r="I41" s="8">
        <f>PRODUCT(D41:H41)</f>
        <v>10.40514048</v>
      </c>
      <c r="J41" s="7"/>
    </row>
    <row r="42" spans="1:10" x14ac:dyDescent="0.25">
      <c r="A42" s="7"/>
      <c r="B42" s="6" t="s">
        <v>94</v>
      </c>
      <c r="C42" s="7" t="s">
        <v>13</v>
      </c>
      <c r="D42" s="7">
        <v>1</v>
      </c>
      <c r="E42" s="7">
        <v>1</v>
      </c>
      <c r="F42" s="8">
        <f>CONVERT(14,"ft","m")</f>
        <v>4.2671999999999999</v>
      </c>
      <c r="G42" s="8">
        <f t="shared" ref="G42:G47" si="9">CONVERT(6,"ft","m")</f>
        <v>1.8288</v>
      </c>
      <c r="H42" s="8"/>
      <c r="I42" s="8">
        <f>PRODUCT(D42:H42)</f>
        <v>7.80385536</v>
      </c>
      <c r="J42" s="7"/>
    </row>
    <row r="43" spans="1:10" x14ac:dyDescent="0.25">
      <c r="A43" s="7"/>
      <c r="B43" s="6" t="s">
        <v>21</v>
      </c>
      <c r="C43" s="7" t="s">
        <v>13</v>
      </c>
      <c r="D43" s="7">
        <v>1</v>
      </c>
      <c r="E43" s="7">
        <v>1</v>
      </c>
      <c r="F43" s="8">
        <f>CONVERT(10,"ft","m")</f>
        <v>3.048</v>
      </c>
      <c r="G43" s="8">
        <f t="shared" si="9"/>
        <v>1.8288</v>
      </c>
      <c r="H43" s="8"/>
      <c r="I43" s="8">
        <f>PRODUCT(D43:H43)</f>
        <v>5.5741823999999998</v>
      </c>
      <c r="J43" s="7"/>
    </row>
    <row r="44" spans="1:10" x14ac:dyDescent="0.25">
      <c r="A44" s="7"/>
      <c r="B44" s="6" t="s">
        <v>94</v>
      </c>
      <c r="C44" s="7" t="s">
        <v>13</v>
      </c>
      <c r="D44" s="7">
        <v>1</v>
      </c>
      <c r="E44" s="7">
        <v>1</v>
      </c>
      <c r="F44" s="8">
        <f>CONVERT(10,"ft","m")</f>
        <v>3.048</v>
      </c>
      <c r="G44" s="8">
        <f t="shared" si="9"/>
        <v>1.8288</v>
      </c>
      <c r="H44" s="8"/>
      <c r="I44" s="8">
        <f>PRODUCT(D44:H44)</f>
        <v>5.5741823999999998</v>
      </c>
      <c r="J44" s="7"/>
    </row>
    <row r="45" spans="1:10" x14ac:dyDescent="0.25">
      <c r="A45" s="7"/>
      <c r="B45" s="6" t="s">
        <v>22</v>
      </c>
      <c r="C45" s="7" t="s">
        <v>13</v>
      </c>
      <c r="D45" s="7">
        <v>1</v>
      </c>
      <c r="E45" s="7">
        <v>1</v>
      </c>
      <c r="F45" s="8">
        <f>CONVERT(14,"ft","m")</f>
        <v>4.2671999999999999</v>
      </c>
      <c r="G45" s="8">
        <f t="shared" si="9"/>
        <v>1.8288</v>
      </c>
      <c r="H45" s="8"/>
      <c r="I45" s="8">
        <f t="shared" ref="I45" si="10">PRODUCT(D45:H45)</f>
        <v>7.80385536</v>
      </c>
      <c r="J45" s="7"/>
    </row>
    <row r="46" spans="1:10" x14ac:dyDescent="0.25">
      <c r="A46" s="7"/>
      <c r="B46" s="6" t="s">
        <v>17</v>
      </c>
      <c r="C46" s="7" t="s">
        <v>13</v>
      </c>
      <c r="D46" s="7">
        <v>1</v>
      </c>
      <c r="E46" s="7">
        <v>1</v>
      </c>
      <c r="F46" s="8">
        <f>CONVERT(8,"ft","m")</f>
        <v>2.4384000000000001</v>
      </c>
      <c r="G46" s="8">
        <f t="shared" si="9"/>
        <v>1.8288</v>
      </c>
      <c r="H46" s="8"/>
      <c r="I46" s="8">
        <f t="shared" ref="I46" si="11">PRODUCT(D46:H46)</f>
        <v>4.4593459200000005</v>
      </c>
      <c r="J46" s="7"/>
    </row>
    <row r="47" spans="1:10" x14ac:dyDescent="0.25">
      <c r="A47" s="7"/>
      <c r="B47" s="6" t="s">
        <v>30</v>
      </c>
      <c r="C47" s="7" t="s">
        <v>13</v>
      </c>
      <c r="D47" s="7">
        <v>1</v>
      </c>
      <c r="E47" s="7">
        <v>1</v>
      </c>
      <c r="F47" s="8">
        <f>CONVERT(8,"ft","m")</f>
        <v>2.4384000000000001</v>
      </c>
      <c r="G47" s="8">
        <f t="shared" si="9"/>
        <v>1.8288</v>
      </c>
      <c r="H47" s="8"/>
      <c r="I47" s="8">
        <f t="shared" ref="I47" si="12">PRODUCT(D47:H47)</f>
        <v>4.4593459200000005</v>
      </c>
      <c r="J47" s="7"/>
    </row>
    <row r="48" spans="1:10" x14ac:dyDescent="0.25">
      <c r="A48" s="7"/>
      <c r="B48" s="6" t="s">
        <v>30</v>
      </c>
      <c r="C48" s="7" t="s">
        <v>13</v>
      </c>
      <c r="D48" s="7">
        <v>1</v>
      </c>
      <c r="E48" s="7">
        <v>2</v>
      </c>
      <c r="F48" s="8">
        <f>CONVERT(14,"ft","m")</f>
        <v>4.2671999999999999</v>
      </c>
      <c r="G48" s="8">
        <f>CONVERT(8,"ft","m")</f>
        <v>2.4384000000000001</v>
      </c>
      <c r="H48" s="8"/>
      <c r="I48" s="8">
        <f>PRODUCT(D48:H48)</f>
        <v>20.81028096</v>
      </c>
      <c r="J48" s="7"/>
    </row>
    <row r="49" spans="1:10" x14ac:dyDescent="0.25">
      <c r="A49" s="7"/>
      <c r="B49" s="6" t="s">
        <v>16</v>
      </c>
      <c r="C49" s="7" t="s">
        <v>13</v>
      </c>
      <c r="D49" s="7">
        <v>1</v>
      </c>
      <c r="E49" s="7">
        <v>1</v>
      </c>
      <c r="F49" s="8">
        <f>CONVERT(10,"ft","m")</f>
        <v>3.048</v>
      </c>
      <c r="G49" s="8">
        <f>CONVERT(8,"ft","m")</f>
        <v>2.4384000000000001</v>
      </c>
      <c r="H49" s="8"/>
      <c r="I49" s="8">
        <f>PRODUCT(D49:H49)</f>
        <v>7.4322432000000003</v>
      </c>
      <c r="J49" s="7"/>
    </row>
    <row r="50" spans="1:10" x14ac:dyDescent="0.25">
      <c r="A50" s="7"/>
      <c r="B50" s="6" t="s">
        <v>17</v>
      </c>
      <c r="C50" s="7" t="s">
        <v>13</v>
      </c>
      <c r="D50" s="7">
        <v>1</v>
      </c>
      <c r="E50" s="7">
        <v>1</v>
      </c>
      <c r="F50" s="8">
        <f>CONVERT(8,"ft","m")</f>
        <v>2.4384000000000001</v>
      </c>
      <c r="G50" s="8">
        <f>CONVERT(6,"ft","m")</f>
        <v>1.8288</v>
      </c>
      <c r="H50" s="8"/>
      <c r="I50" s="8">
        <f>PRODUCT(D50:H50)</f>
        <v>4.4593459200000005</v>
      </c>
      <c r="J50" s="7"/>
    </row>
    <row r="51" spans="1:10" x14ac:dyDescent="0.25">
      <c r="A51" s="7"/>
      <c r="B51" s="6"/>
      <c r="C51" s="7"/>
      <c r="D51" s="7"/>
      <c r="E51" s="7"/>
      <c r="F51" s="8"/>
      <c r="G51" s="8"/>
      <c r="H51" s="8"/>
      <c r="I51" s="8"/>
      <c r="J51" s="7"/>
    </row>
    <row r="52" spans="1:10" x14ac:dyDescent="0.25">
      <c r="A52" s="7"/>
      <c r="B52" s="6" t="s">
        <v>19</v>
      </c>
      <c r="C52" s="7" t="s">
        <v>13</v>
      </c>
      <c r="D52" s="7">
        <v>1</v>
      </c>
      <c r="E52" s="7">
        <v>1</v>
      </c>
      <c r="F52" s="8">
        <f>CONVERT(15.75,"ft","m")</f>
        <v>4.8006000000000002</v>
      </c>
      <c r="G52" s="8">
        <f>CONVERT(9.5,"ft","m")</f>
        <v>2.8956</v>
      </c>
      <c r="H52" s="8"/>
      <c r="I52" s="8">
        <f>PRODUCT(D52:H52)</f>
        <v>13.90061736</v>
      </c>
      <c r="J52" s="7"/>
    </row>
    <row r="53" spans="1:10" x14ac:dyDescent="0.25">
      <c r="A53" s="7"/>
      <c r="B53" s="6" t="s">
        <v>17</v>
      </c>
      <c r="C53" s="7" t="s">
        <v>13</v>
      </c>
      <c r="D53" s="7">
        <v>1</v>
      </c>
      <c r="E53" s="7">
        <v>1</v>
      </c>
      <c r="F53" s="8">
        <f>CONVERT(9,"ft","m")</f>
        <v>2.7431999999999999</v>
      </c>
      <c r="G53" s="8">
        <f>CONVERT(9.25,"ft","m")</f>
        <v>2.8193999999999999</v>
      </c>
      <c r="H53" s="8"/>
      <c r="I53" s="8">
        <f t="shared" ref="I53:I54" si="13">PRODUCT(D53:H53)</f>
        <v>7.7341780799999995</v>
      </c>
      <c r="J53" s="7"/>
    </row>
    <row r="54" spans="1:10" x14ac:dyDescent="0.25">
      <c r="A54" s="7"/>
      <c r="B54" s="6" t="s">
        <v>17</v>
      </c>
      <c r="C54" s="7" t="s">
        <v>13</v>
      </c>
      <c r="D54" s="7">
        <v>1</v>
      </c>
      <c r="E54" s="7">
        <v>1</v>
      </c>
      <c r="F54" s="8">
        <f>CONVERT(8.833,"ft","m")</f>
        <v>2.6922983999999999</v>
      </c>
      <c r="G54" s="8">
        <f>CONVERT(9.25,"ft","m")</f>
        <v>2.8193999999999999</v>
      </c>
      <c r="H54" s="8"/>
      <c r="I54" s="8">
        <f t="shared" si="13"/>
        <v>7.5906661089599989</v>
      </c>
      <c r="J54" s="7"/>
    </row>
    <row r="55" spans="1:10" x14ac:dyDescent="0.25">
      <c r="A55" s="7"/>
      <c r="B55" s="6" t="s">
        <v>16</v>
      </c>
      <c r="C55" s="7" t="s">
        <v>13</v>
      </c>
      <c r="D55" s="7">
        <v>1</v>
      </c>
      <c r="E55" s="7">
        <v>1</v>
      </c>
      <c r="F55" s="8">
        <f>CONVERT(10.5,"ft","m")</f>
        <v>3.2004000000000001</v>
      </c>
      <c r="G55" s="8">
        <f>CONVERT(12,"ft","m")</f>
        <v>3.6576</v>
      </c>
      <c r="H55" s="8"/>
      <c r="I55" s="8">
        <f>PRODUCT(D55:H55)</f>
        <v>11.70578304</v>
      </c>
      <c r="J55" s="7"/>
    </row>
    <row r="56" spans="1:10" x14ac:dyDescent="0.25">
      <c r="A56" s="7"/>
      <c r="B56" s="6" t="s">
        <v>16</v>
      </c>
      <c r="C56" s="7" t="s">
        <v>13</v>
      </c>
      <c r="D56" s="7">
        <v>1</v>
      </c>
      <c r="E56" s="7">
        <v>1</v>
      </c>
      <c r="F56" s="8">
        <f>CONVERT(10.5,"ft","m")</f>
        <v>3.2004000000000001</v>
      </c>
      <c r="G56" s="8">
        <f>CONVERT(11.75,"ft","m")</f>
        <v>3.5813999999999999</v>
      </c>
      <c r="H56" s="8"/>
      <c r="I56" s="8">
        <f>PRODUCT(D56:H56)</f>
        <v>11.46191256</v>
      </c>
      <c r="J56" s="7"/>
    </row>
    <row r="57" spans="1:10" x14ac:dyDescent="0.25">
      <c r="A57" s="7"/>
      <c r="B57" s="6" t="s">
        <v>17</v>
      </c>
      <c r="C57" s="7" t="s">
        <v>13</v>
      </c>
      <c r="D57" s="7">
        <v>1</v>
      </c>
      <c r="E57" s="7">
        <v>2</v>
      </c>
      <c r="F57" s="8">
        <f>CONVERT(8,"ft","m")</f>
        <v>2.4384000000000001</v>
      </c>
      <c r="G57" s="8">
        <f>CONVERT(10,"ft","m")</f>
        <v>3.048</v>
      </c>
      <c r="H57" s="8"/>
      <c r="I57" s="8">
        <f t="shared" ref="I57" si="14">PRODUCT(D57:H57)</f>
        <v>14.864486400000001</v>
      </c>
      <c r="J57" s="7"/>
    </row>
    <row r="58" spans="1:10" x14ac:dyDescent="0.25">
      <c r="A58" s="7"/>
      <c r="B58" s="6" t="s">
        <v>16</v>
      </c>
      <c r="C58" s="7" t="s">
        <v>13</v>
      </c>
      <c r="D58" s="7">
        <v>1</v>
      </c>
      <c r="E58" s="7">
        <v>1</v>
      </c>
      <c r="F58" s="8">
        <f>CONVERT(9.583,"ft","m")</f>
        <v>2.9208984</v>
      </c>
      <c r="G58" s="8">
        <f>CONVERT(12.5,"ft","m")</f>
        <v>3.81</v>
      </c>
      <c r="H58" s="8"/>
      <c r="I58" s="8">
        <f>PRODUCT(D58:H58)</f>
        <v>11.128622904</v>
      </c>
      <c r="J58" s="7"/>
    </row>
    <row r="59" spans="1:10" x14ac:dyDescent="0.25">
      <c r="A59" s="7"/>
      <c r="B59" s="6" t="s">
        <v>62</v>
      </c>
      <c r="C59" s="7" t="s">
        <v>13</v>
      </c>
      <c r="D59" s="7">
        <v>1</v>
      </c>
      <c r="E59" s="7">
        <v>1</v>
      </c>
      <c r="F59" s="8">
        <f>CONVERT(12,"ft","m")</f>
        <v>3.6576</v>
      </c>
      <c r="G59" s="8">
        <f>CONVERT(10,"ft","m")</f>
        <v>3.048</v>
      </c>
      <c r="H59" s="8"/>
      <c r="I59" s="8">
        <f t="shared" ref="I59:I63" si="15">PRODUCT(D59:H59)</f>
        <v>11.1483648</v>
      </c>
      <c r="J59" s="7"/>
    </row>
    <row r="60" spans="1:10" x14ac:dyDescent="0.25">
      <c r="A60" s="7"/>
      <c r="B60" s="6" t="s">
        <v>35</v>
      </c>
      <c r="C60" s="7" t="s">
        <v>13</v>
      </c>
      <c r="D60" s="7">
        <v>1</v>
      </c>
      <c r="E60" s="7">
        <v>1</v>
      </c>
      <c r="F60" s="88">
        <f>CONVERT(318,"ft^2","m^2")</f>
        <v>29.543166719999999</v>
      </c>
      <c r="G60" s="89"/>
      <c r="H60" s="8"/>
      <c r="I60" s="8">
        <f t="shared" si="15"/>
        <v>29.543166719999999</v>
      </c>
      <c r="J60" s="7"/>
    </row>
    <row r="61" spans="1:10" x14ac:dyDescent="0.25">
      <c r="A61" s="7"/>
      <c r="B61" s="6" t="s">
        <v>11</v>
      </c>
      <c r="C61" s="7" t="s">
        <v>13</v>
      </c>
      <c r="D61" s="7">
        <v>1</v>
      </c>
      <c r="E61" s="7">
        <v>1</v>
      </c>
      <c r="F61" s="8">
        <f>CONVERT(20,"ft","m")</f>
        <v>6.0960000000000001</v>
      </c>
      <c r="G61" s="8">
        <f>CONVERT(27.833,"ft","m")</f>
        <v>8.4834984000000002</v>
      </c>
      <c r="H61" s="8"/>
      <c r="I61" s="8">
        <f t="shared" si="15"/>
        <v>51.715406246400001</v>
      </c>
      <c r="J61" s="7"/>
    </row>
    <row r="62" spans="1:10" x14ac:dyDescent="0.25">
      <c r="A62" s="7"/>
      <c r="B62" s="6" t="s">
        <v>89</v>
      </c>
      <c r="C62" s="7" t="s">
        <v>13</v>
      </c>
      <c r="D62" s="7">
        <v>1</v>
      </c>
      <c r="E62" s="7">
        <v>1</v>
      </c>
      <c r="F62" s="8">
        <f>CONVERT(19.583,"ft","m")</f>
        <v>5.9688983999999996</v>
      </c>
      <c r="G62" s="8">
        <f>CONVERT(9.166,"ft","m")</f>
        <v>2.7937968</v>
      </c>
      <c r="H62" s="8"/>
      <c r="I62" s="8">
        <f t="shared" si="15"/>
        <v>16.67588924944512</v>
      </c>
      <c r="J62" s="7"/>
    </row>
    <row r="63" spans="1:10" x14ac:dyDescent="0.25">
      <c r="A63" s="7"/>
      <c r="B63" s="6" t="s">
        <v>90</v>
      </c>
      <c r="C63" s="7" t="s">
        <v>13</v>
      </c>
      <c r="D63" s="7">
        <v>1</v>
      </c>
      <c r="E63" s="7">
        <v>1</v>
      </c>
      <c r="F63" s="8">
        <f>CONVERT(9.916,"ft","m")</f>
        <v>3.0223968000000001</v>
      </c>
      <c r="G63" s="8">
        <f>CONVERT(8,"ft","m")</f>
        <v>2.4384000000000001</v>
      </c>
      <c r="H63" s="8"/>
      <c r="I63" s="8">
        <f t="shared" si="15"/>
        <v>7.3698123571200007</v>
      </c>
      <c r="J63" s="7"/>
    </row>
    <row r="64" spans="1:10" x14ac:dyDescent="0.25">
      <c r="A64" s="7"/>
      <c r="B64" s="6" t="s">
        <v>60</v>
      </c>
      <c r="C64" s="7" t="s">
        <v>13</v>
      </c>
      <c r="D64" s="7">
        <v>1</v>
      </c>
      <c r="E64" s="7">
        <v>1</v>
      </c>
      <c r="F64" s="8">
        <f>CONVERT(18.166,"ft","m")</f>
        <v>5.5369967999999998</v>
      </c>
      <c r="G64" s="8">
        <f>CONVERT(12.083,"ft","m")</f>
        <v>3.6828984</v>
      </c>
      <c r="H64" s="8"/>
      <c r="I64" s="8">
        <f>PRODUCT(D64:H64)</f>
        <v>20.392196655525119</v>
      </c>
      <c r="J64" s="7"/>
    </row>
    <row r="65" spans="1:10" x14ac:dyDescent="0.25">
      <c r="A65" s="7"/>
      <c r="B65" s="6" t="s">
        <v>94</v>
      </c>
      <c r="C65" s="7" t="s">
        <v>13</v>
      </c>
      <c r="D65" s="7">
        <v>1</v>
      </c>
      <c r="E65" s="7">
        <v>1</v>
      </c>
      <c r="F65" s="8">
        <f>CONVERT(18.166,"ft","m")</f>
        <v>5.5369967999999998</v>
      </c>
      <c r="G65" s="8">
        <f>CONVERT(10,"ft","m")</f>
        <v>3.048</v>
      </c>
      <c r="H65" s="8"/>
      <c r="I65" s="8">
        <f>PRODUCT(D65:H65)</f>
        <v>16.876766246399999</v>
      </c>
      <c r="J65" s="7"/>
    </row>
    <row r="66" spans="1:10" x14ac:dyDescent="0.25">
      <c r="A66" s="7"/>
      <c r="B66" s="6" t="s">
        <v>21</v>
      </c>
      <c r="C66" s="7" t="s">
        <v>13</v>
      </c>
      <c r="D66" s="7">
        <v>1</v>
      </c>
      <c r="E66" s="7">
        <v>1</v>
      </c>
      <c r="F66" s="8">
        <f>CONVERT(9,"ft","m")</f>
        <v>2.7431999999999999</v>
      </c>
      <c r="G66" s="8">
        <f>CONVERT(13,"ft","m")</f>
        <v>3.9624000000000001</v>
      </c>
      <c r="H66" s="8"/>
      <c r="I66" s="8">
        <f>PRODUCT(D66:H66)</f>
        <v>10.869655679999999</v>
      </c>
      <c r="J66" s="7"/>
    </row>
    <row r="67" spans="1:10" x14ac:dyDescent="0.25">
      <c r="A67" s="7"/>
      <c r="B67" s="6" t="s">
        <v>94</v>
      </c>
      <c r="C67" s="7" t="s">
        <v>13</v>
      </c>
      <c r="D67" s="7">
        <v>1</v>
      </c>
      <c r="E67" s="7">
        <v>1</v>
      </c>
      <c r="F67" s="8">
        <f>CONVERT(8.916,"ft","m")</f>
        <v>2.7175967999999999</v>
      </c>
      <c r="G67" s="8">
        <f>CONVERT(13.25,"ft","m")</f>
        <v>4.0385999999999997</v>
      </c>
      <c r="H67" s="8"/>
      <c r="I67" s="8">
        <f>PRODUCT(D67:H67)</f>
        <v>10.975286436479999</v>
      </c>
      <c r="J67" s="7"/>
    </row>
    <row r="68" spans="1:10" x14ac:dyDescent="0.25">
      <c r="A68" s="7"/>
      <c r="B68" s="6" t="s">
        <v>22</v>
      </c>
      <c r="C68" s="7" t="s">
        <v>13</v>
      </c>
      <c r="D68" s="7">
        <v>1</v>
      </c>
      <c r="E68" s="7">
        <v>1</v>
      </c>
      <c r="F68" s="8">
        <f>CONVERT(18.166,"ft","m")</f>
        <v>5.5369967999999998</v>
      </c>
      <c r="G68" s="8">
        <f>CONVERT(10,"ft","m")</f>
        <v>3.048</v>
      </c>
      <c r="H68" s="8"/>
      <c r="I68" s="8">
        <f t="shared" ref="I68:I70" si="16">PRODUCT(D68:H68)</f>
        <v>16.876766246399999</v>
      </c>
      <c r="J68" s="7"/>
    </row>
    <row r="69" spans="1:10" x14ac:dyDescent="0.25">
      <c r="A69" s="7"/>
      <c r="B69" s="6" t="s">
        <v>17</v>
      </c>
      <c r="C69" s="7" t="s">
        <v>13</v>
      </c>
      <c r="D69" s="7">
        <v>1</v>
      </c>
      <c r="E69" s="7">
        <v>1</v>
      </c>
      <c r="F69" s="8">
        <f>CONVERT(8.416,"ft","m")</f>
        <v>2.5651967999999998</v>
      </c>
      <c r="G69" s="8">
        <f>CONVERT(10,"ft","m")</f>
        <v>3.048</v>
      </c>
      <c r="H69" s="8"/>
      <c r="I69" s="8">
        <f t="shared" si="16"/>
        <v>7.8187198463999996</v>
      </c>
      <c r="J69" s="7"/>
    </row>
    <row r="70" spans="1:10" x14ac:dyDescent="0.25">
      <c r="A70" s="7"/>
      <c r="B70" s="6" t="s">
        <v>30</v>
      </c>
      <c r="C70" s="7" t="s">
        <v>13</v>
      </c>
      <c r="D70" s="7">
        <v>1</v>
      </c>
      <c r="E70" s="7">
        <v>1</v>
      </c>
      <c r="F70" s="8">
        <f>CONVERT(10.25,"ft","m")</f>
        <v>3.1242000000000001</v>
      </c>
      <c r="G70" s="8">
        <f>CONVERT(9.5,"ft","m")</f>
        <v>2.8956</v>
      </c>
      <c r="H70" s="8"/>
      <c r="I70" s="8">
        <f t="shared" si="16"/>
        <v>9.0464335200000008</v>
      </c>
      <c r="J70" s="7"/>
    </row>
    <row r="71" spans="1:10" x14ac:dyDescent="0.25">
      <c r="A71" s="7"/>
      <c r="B71" s="6" t="s">
        <v>30</v>
      </c>
      <c r="C71" s="7" t="s">
        <v>13</v>
      </c>
      <c r="D71" s="7">
        <v>1</v>
      </c>
      <c r="E71" s="7">
        <v>1</v>
      </c>
      <c r="F71" s="8">
        <f>CONVERT(24.5,"ft","m")</f>
        <v>7.4676</v>
      </c>
      <c r="G71" s="8">
        <f>CONVERT(18.166,"ft","m")</f>
        <v>5.5369967999999998</v>
      </c>
      <c r="H71" s="8"/>
      <c r="I71" s="8">
        <f>PRODUCT(D71:H71)</f>
        <v>41.34807730368</v>
      </c>
      <c r="J71" s="7"/>
    </row>
    <row r="72" spans="1:10" x14ac:dyDescent="0.25">
      <c r="A72" s="7"/>
      <c r="B72" s="6" t="s">
        <v>16</v>
      </c>
      <c r="C72" s="7" t="s">
        <v>13</v>
      </c>
      <c r="D72" s="7">
        <v>1</v>
      </c>
      <c r="E72" s="7">
        <v>1</v>
      </c>
      <c r="F72" s="8">
        <f>CONVERT(10,"ft","m")</f>
        <v>3.048</v>
      </c>
      <c r="G72" s="8">
        <f>CONVERT(12,"ft","m")</f>
        <v>3.6576</v>
      </c>
      <c r="H72" s="8"/>
      <c r="I72" s="8">
        <f>PRODUCT(D72:H72)</f>
        <v>11.1483648</v>
      </c>
      <c r="J72" s="7"/>
    </row>
    <row r="73" spans="1:10" x14ac:dyDescent="0.25">
      <c r="A73" s="7"/>
      <c r="B73" s="6" t="s">
        <v>16</v>
      </c>
      <c r="C73" s="7" t="s">
        <v>13</v>
      </c>
      <c r="D73" s="7">
        <v>1</v>
      </c>
      <c r="E73" s="7">
        <v>1</v>
      </c>
      <c r="F73" s="8">
        <f>CONVERT(12.25,"ft","m")</f>
        <v>3.7338</v>
      </c>
      <c r="G73" s="8">
        <f>CONVERT(7.916,"ft","m")</f>
        <v>2.4127968000000002</v>
      </c>
      <c r="H73" s="8"/>
      <c r="I73" s="8">
        <f>PRODUCT(D73:H73)</f>
        <v>9.008900691840001</v>
      </c>
      <c r="J73" s="7"/>
    </row>
    <row r="74" spans="1:10" x14ac:dyDescent="0.25">
      <c r="A74" s="7"/>
      <c r="B74" s="6" t="s">
        <v>107</v>
      </c>
      <c r="C74" s="7"/>
      <c r="D74" s="7"/>
      <c r="E74" s="7"/>
      <c r="F74" s="8"/>
      <c r="G74" s="8"/>
      <c r="H74" s="8"/>
      <c r="I74" s="8"/>
      <c r="J74" s="7"/>
    </row>
    <row r="75" spans="1:10" x14ac:dyDescent="0.25">
      <c r="A75" s="7"/>
      <c r="B75" s="6" t="s">
        <v>19</v>
      </c>
      <c r="C75" s="7" t="s">
        <v>13</v>
      </c>
      <c r="D75" s="7">
        <v>-1</v>
      </c>
      <c r="E75" s="7">
        <v>1</v>
      </c>
      <c r="F75" s="8">
        <f>CONVERT(12,"ft","m")</f>
        <v>3.6576</v>
      </c>
      <c r="G75" s="8">
        <f>CONVERT(6,"ft","m")</f>
        <v>1.8288</v>
      </c>
      <c r="H75" s="8"/>
      <c r="I75" s="8">
        <f>PRODUCT(D75:H75)</f>
        <v>-6.6890188799999999</v>
      </c>
      <c r="J75" s="7"/>
    </row>
    <row r="76" spans="1:10" x14ac:dyDescent="0.25">
      <c r="A76" s="7"/>
      <c r="B76" s="6" t="s">
        <v>16</v>
      </c>
      <c r="C76" s="7" t="s">
        <v>13</v>
      </c>
      <c r="D76" s="7">
        <v>-1</v>
      </c>
      <c r="E76" s="7">
        <v>3</v>
      </c>
      <c r="F76" s="8">
        <f>CONVERT(8,"ft","m")</f>
        <v>2.4384000000000001</v>
      </c>
      <c r="G76" s="8">
        <f>CONVERT(8,"ft","m")</f>
        <v>2.4384000000000001</v>
      </c>
      <c r="H76" s="8"/>
      <c r="I76" s="8">
        <f t="shared" ref="I76:I83" si="17">PRODUCT(D76:H76)</f>
        <v>-17.837383680000002</v>
      </c>
      <c r="J76" s="7"/>
    </row>
    <row r="77" spans="1:10" x14ac:dyDescent="0.25">
      <c r="A77" s="7"/>
      <c r="B77" s="6" t="s">
        <v>17</v>
      </c>
      <c r="C77" s="7" t="s">
        <v>13</v>
      </c>
      <c r="D77" s="7">
        <v>-1</v>
      </c>
      <c r="E77" s="7">
        <v>2</v>
      </c>
      <c r="F77" s="8">
        <f>CONVERT(8,"ft","m")</f>
        <v>2.4384000000000001</v>
      </c>
      <c r="G77" s="8">
        <f>CONVERT(6,"ft","m")</f>
        <v>1.8288</v>
      </c>
      <c r="H77" s="8"/>
      <c r="I77" s="8">
        <f t="shared" si="17"/>
        <v>-8.918691840000001</v>
      </c>
      <c r="J77" s="7"/>
    </row>
    <row r="78" spans="1:10" x14ac:dyDescent="0.25">
      <c r="A78" s="7"/>
      <c r="B78" s="6" t="s">
        <v>17</v>
      </c>
      <c r="C78" s="7" t="s">
        <v>13</v>
      </c>
      <c r="D78" s="7">
        <v>-1</v>
      </c>
      <c r="E78" s="7">
        <v>2</v>
      </c>
      <c r="F78" s="8">
        <f>CONVERT(6,"ft","m")</f>
        <v>1.8288</v>
      </c>
      <c r="G78" s="8">
        <f>CONVERT(6,"ft","m")</f>
        <v>1.8288</v>
      </c>
      <c r="H78" s="8"/>
      <c r="I78" s="8">
        <f t="shared" si="17"/>
        <v>-6.6890188799999999</v>
      </c>
      <c r="J78" s="7"/>
    </row>
    <row r="79" spans="1:10" x14ac:dyDescent="0.25">
      <c r="A79" s="7"/>
      <c r="B79" s="6" t="s">
        <v>62</v>
      </c>
      <c r="C79" s="7" t="s">
        <v>13</v>
      </c>
      <c r="D79" s="7">
        <v>-1</v>
      </c>
      <c r="E79" s="7">
        <v>1</v>
      </c>
      <c r="F79" s="8">
        <f>CONVERT(12,"ft","m")</f>
        <v>3.6576</v>
      </c>
      <c r="G79" s="8">
        <f>CONVERT(10,"ft","m")</f>
        <v>3.048</v>
      </c>
      <c r="H79" s="8"/>
      <c r="I79" s="8">
        <f t="shared" si="17"/>
        <v>-11.1483648</v>
      </c>
      <c r="J79" s="7"/>
    </row>
    <row r="80" spans="1:10" x14ac:dyDescent="0.25">
      <c r="A80" s="7"/>
      <c r="B80" s="6" t="s">
        <v>35</v>
      </c>
      <c r="C80" s="7" t="s">
        <v>13</v>
      </c>
      <c r="D80" s="7">
        <v>-1</v>
      </c>
      <c r="E80" s="7">
        <v>1</v>
      </c>
      <c r="F80" s="8">
        <f>CONVERT(12,"ft","m")</f>
        <v>3.6576</v>
      </c>
      <c r="G80" s="8">
        <f>CONVERT(14,"ft","m")</f>
        <v>4.2671999999999999</v>
      </c>
      <c r="H80" s="8"/>
      <c r="I80" s="8">
        <f t="shared" si="17"/>
        <v>-15.60771072</v>
      </c>
      <c r="J80" s="7"/>
    </row>
    <row r="81" spans="1:10" x14ac:dyDescent="0.25">
      <c r="A81" s="7"/>
      <c r="B81" s="6" t="s">
        <v>11</v>
      </c>
      <c r="C81" s="7" t="s">
        <v>13</v>
      </c>
      <c r="D81" s="7">
        <v>-1</v>
      </c>
      <c r="E81" s="7">
        <v>1</v>
      </c>
      <c r="F81" s="8">
        <f>CONVERT(16,"ft","m")</f>
        <v>4.8768000000000002</v>
      </c>
      <c r="G81" s="8">
        <f>CONVERT(24,"ft","m")</f>
        <v>7.3151999999999999</v>
      </c>
      <c r="H81" s="8"/>
      <c r="I81" s="8">
        <f t="shared" si="17"/>
        <v>-35.674767360000004</v>
      </c>
      <c r="J81" s="7"/>
    </row>
    <row r="82" spans="1:10" x14ac:dyDescent="0.25">
      <c r="A82" s="7"/>
      <c r="B82" s="6" t="s">
        <v>89</v>
      </c>
      <c r="C82" s="7" t="s">
        <v>13</v>
      </c>
      <c r="D82" s="7">
        <v>-1</v>
      </c>
      <c r="E82" s="7">
        <v>1</v>
      </c>
      <c r="F82" s="8">
        <f>CONVERT(16,"ft","m")</f>
        <v>4.8768000000000002</v>
      </c>
      <c r="G82" s="8">
        <f>CONVERT(8,"ft","m")</f>
        <v>2.4384000000000001</v>
      </c>
      <c r="H82" s="8"/>
      <c r="I82" s="8">
        <f t="shared" si="17"/>
        <v>-11.891589120000001</v>
      </c>
      <c r="J82" s="7"/>
    </row>
    <row r="83" spans="1:10" x14ac:dyDescent="0.25">
      <c r="A83" s="7"/>
      <c r="B83" s="6" t="s">
        <v>90</v>
      </c>
      <c r="C83" s="7" t="s">
        <v>13</v>
      </c>
      <c r="D83" s="7">
        <v>-1</v>
      </c>
      <c r="E83" s="7">
        <v>1</v>
      </c>
      <c r="F83" s="8">
        <f>CONVERT(6,"ft","m")</f>
        <v>1.8288</v>
      </c>
      <c r="G83" s="8">
        <f>CONVERT(4,"ft","m")</f>
        <v>1.2192000000000001</v>
      </c>
      <c r="H83" s="8"/>
      <c r="I83" s="8">
        <f t="shared" si="17"/>
        <v>-2.2296729600000003</v>
      </c>
      <c r="J83" s="7"/>
    </row>
    <row r="84" spans="1:10" x14ac:dyDescent="0.25">
      <c r="A84" s="7"/>
      <c r="B84" s="6" t="s">
        <v>60</v>
      </c>
      <c r="C84" s="7" t="s">
        <v>13</v>
      </c>
      <c r="D84" s="7">
        <v>-1</v>
      </c>
      <c r="E84" s="7">
        <v>1</v>
      </c>
      <c r="F84" s="8">
        <f>CONVERT(8,"ft","m")</f>
        <v>2.4384000000000001</v>
      </c>
      <c r="G84" s="8">
        <f>CONVERT(14,"ft","m")</f>
        <v>4.2671999999999999</v>
      </c>
      <c r="H84" s="8"/>
      <c r="I84" s="8">
        <f>PRODUCT(D84:H84)</f>
        <v>-10.40514048</v>
      </c>
      <c r="J84" s="7"/>
    </row>
    <row r="85" spans="1:10" x14ac:dyDescent="0.25">
      <c r="A85" s="7"/>
      <c r="B85" s="6" t="s">
        <v>94</v>
      </c>
      <c r="C85" s="7" t="s">
        <v>13</v>
      </c>
      <c r="D85" s="7">
        <v>-1</v>
      </c>
      <c r="E85" s="7">
        <v>1</v>
      </c>
      <c r="F85" s="8">
        <f>CONVERT(14,"ft","m")</f>
        <v>4.2671999999999999</v>
      </c>
      <c r="G85" s="8">
        <f t="shared" ref="G85:G90" si="18">CONVERT(6,"ft","m")</f>
        <v>1.8288</v>
      </c>
      <c r="H85" s="8"/>
      <c r="I85" s="8">
        <f>PRODUCT(D85:H85)</f>
        <v>-7.80385536</v>
      </c>
      <c r="J85" s="7"/>
    </row>
    <row r="86" spans="1:10" x14ac:dyDescent="0.25">
      <c r="A86" s="7"/>
      <c r="B86" s="6" t="s">
        <v>21</v>
      </c>
      <c r="C86" s="7" t="s">
        <v>13</v>
      </c>
      <c r="D86" s="7">
        <v>-1</v>
      </c>
      <c r="E86" s="7">
        <v>1</v>
      </c>
      <c r="F86" s="8">
        <f>CONVERT(10,"ft","m")</f>
        <v>3.048</v>
      </c>
      <c r="G86" s="8">
        <f t="shared" si="18"/>
        <v>1.8288</v>
      </c>
      <c r="H86" s="8"/>
      <c r="I86" s="8">
        <f>PRODUCT(D86:H86)</f>
        <v>-5.5741823999999998</v>
      </c>
      <c r="J86" s="7"/>
    </row>
    <row r="87" spans="1:10" x14ac:dyDescent="0.25">
      <c r="A87" s="7"/>
      <c r="B87" s="6" t="s">
        <v>94</v>
      </c>
      <c r="C87" s="7" t="s">
        <v>13</v>
      </c>
      <c r="D87" s="7">
        <v>-1</v>
      </c>
      <c r="E87" s="7">
        <v>1</v>
      </c>
      <c r="F87" s="8">
        <f>CONVERT(10,"ft","m")</f>
        <v>3.048</v>
      </c>
      <c r="G87" s="8">
        <f t="shared" si="18"/>
        <v>1.8288</v>
      </c>
      <c r="H87" s="8"/>
      <c r="I87" s="8">
        <f>PRODUCT(D87:H87)</f>
        <v>-5.5741823999999998</v>
      </c>
      <c r="J87" s="7"/>
    </row>
    <row r="88" spans="1:10" x14ac:dyDescent="0.25">
      <c r="A88" s="7"/>
      <c r="B88" s="6" t="s">
        <v>22</v>
      </c>
      <c r="C88" s="7" t="s">
        <v>13</v>
      </c>
      <c r="D88" s="7">
        <v>-1</v>
      </c>
      <c r="E88" s="7">
        <v>1</v>
      </c>
      <c r="F88" s="8">
        <f>CONVERT(14,"ft","m")</f>
        <v>4.2671999999999999</v>
      </c>
      <c r="G88" s="8">
        <f t="shared" si="18"/>
        <v>1.8288</v>
      </c>
      <c r="H88" s="8"/>
      <c r="I88" s="8">
        <f t="shared" ref="I88:I90" si="19">PRODUCT(D88:H88)</f>
        <v>-7.80385536</v>
      </c>
      <c r="J88" s="7"/>
    </row>
    <row r="89" spans="1:10" x14ac:dyDescent="0.25">
      <c r="A89" s="7"/>
      <c r="B89" s="6" t="s">
        <v>17</v>
      </c>
      <c r="C89" s="7" t="s">
        <v>13</v>
      </c>
      <c r="D89" s="7">
        <v>-1</v>
      </c>
      <c r="E89" s="7">
        <v>1</v>
      </c>
      <c r="F89" s="8">
        <f>CONVERT(8,"ft","m")</f>
        <v>2.4384000000000001</v>
      </c>
      <c r="G89" s="8">
        <f t="shared" si="18"/>
        <v>1.8288</v>
      </c>
      <c r="H89" s="8"/>
      <c r="I89" s="8">
        <f t="shared" si="19"/>
        <v>-4.4593459200000005</v>
      </c>
      <c r="J89" s="7"/>
    </row>
    <row r="90" spans="1:10" x14ac:dyDescent="0.25">
      <c r="A90" s="7"/>
      <c r="B90" s="6" t="s">
        <v>30</v>
      </c>
      <c r="C90" s="7" t="s">
        <v>13</v>
      </c>
      <c r="D90" s="7">
        <v>-1</v>
      </c>
      <c r="E90" s="7">
        <v>1</v>
      </c>
      <c r="F90" s="8">
        <f>CONVERT(8,"ft","m")</f>
        <v>2.4384000000000001</v>
      </c>
      <c r="G90" s="8">
        <f t="shared" si="18"/>
        <v>1.8288</v>
      </c>
      <c r="H90" s="8"/>
      <c r="I90" s="8">
        <f t="shared" si="19"/>
        <v>-4.4593459200000005</v>
      </c>
      <c r="J90" s="7"/>
    </row>
    <row r="91" spans="1:10" x14ac:dyDescent="0.25">
      <c r="A91" s="7"/>
      <c r="B91" s="6" t="s">
        <v>30</v>
      </c>
      <c r="C91" s="7" t="s">
        <v>13</v>
      </c>
      <c r="D91" s="7">
        <v>-1</v>
      </c>
      <c r="E91" s="7">
        <v>2</v>
      </c>
      <c r="F91" s="8">
        <f>CONVERT(14,"ft","m")</f>
        <v>4.2671999999999999</v>
      </c>
      <c r="G91" s="8">
        <f>CONVERT(8,"ft","m")</f>
        <v>2.4384000000000001</v>
      </c>
      <c r="H91" s="8"/>
      <c r="I91" s="8">
        <f>PRODUCT(D91:H91)</f>
        <v>-20.81028096</v>
      </c>
      <c r="J91" s="7"/>
    </row>
    <row r="92" spans="1:10" x14ac:dyDescent="0.25">
      <c r="A92" s="7"/>
      <c r="B92" s="6" t="s">
        <v>16</v>
      </c>
      <c r="C92" s="7" t="s">
        <v>13</v>
      </c>
      <c r="D92" s="7">
        <v>-1</v>
      </c>
      <c r="E92" s="7">
        <v>1</v>
      </c>
      <c r="F92" s="8">
        <f>CONVERT(10,"ft","m")</f>
        <v>3.048</v>
      </c>
      <c r="G92" s="8">
        <f>CONVERT(8,"ft","m")</f>
        <v>2.4384000000000001</v>
      </c>
      <c r="H92" s="8"/>
      <c r="I92" s="8">
        <f>PRODUCT(D92:H92)</f>
        <v>-7.4322432000000003</v>
      </c>
      <c r="J92" s="7"/>
    </row>
    <row r="93" spans="1:10" x14ac:dyDescent="0.25">
      <c r="A93" s="7"/>
      <c r="B93" s="6" t="s">
        <v>17</v>
      </c>
      <c r="C93" s="7" t="s">
        <v>13</v>
      </c>
      <c r="D93" s="7">
        <v>-1</v>
      </c>
      <c r="E93" s="7">
        <v>1</v>
      </c>
      <c r="F93" s="8">
        <f>CONVERT(8,"ft","m")</f>
        <v>2.4384000000000001</v>
      </c>
      <c r="G93" s="8">
        <f>CONVERT(6,"ft","m")</f>
        <v>1.8288</v>
      </c>
      <c r="H93" s="8"/>
      <c r="I93" s="8">
        <f>PRODUCT(D93:H93)</f>
        <v>-4.4593459200000005</v>
      </c>
      <c r="J93" s="7"/>
    </row>
    <row r="94" spans="1:10" x14ac:dyDescent="0.25">
      <c r="A94" s="7"/>
      <c r="B94" s="9" t="s">
        <v>10</v>
      </c>
      <c r="C94" s="3" t="s">
        <v>13</v>
      </c>
      <c r="D94" s="7"/>
      <c r="E94" s="7"/>
      <c r="F94" s="7"/>
      <c r="G94" s="7"/>
      <c r="H94" s="7"/>
      <c r="I94" s="10">
        <f>SUM(I32:I93)</f>
        <v>349.20007325265033</v>
      </c>
      <c r="J94" s="7"/>
    </row>
    <row r="95" spans="1:10" x14ac:dyDescent="0.25">
      <c r="A95" s="7"/>
      <c r="B95" s="9"/>
      <c r="C95" s="3"/>
      <c r="D95" s="7"/>
      <c r="E95" s="7"/>
      <c r="F95" s="7"/>
      <c r="G95" s="7"/>
      <c r="H95" s="7"/>
      <c r="I95" s="10"/>
      <c r="J95" s="7"/>
    </row>
    <row r="96" spans="1:10" ht="204.75" x14ac:dyDescent="0.25">
      <c r="A96" s="7">
        <v>3</v>
      </c>
      <c r="B96" s="5" t="s">
        <v>118</v>
      </c>
      <c r="C96" s="7"/>
      <c r="D96" s="7"/>
      <c r="E96" s="7"/>
      <c r="F96" s="7"/>
      <c r="G96" s="7"/>
      <c r="H96" s="7"/>
      <c r="I96" s="7"/>
      <c r="J96" s="7"/>
    </row>
    <row r="97" spans="1:10" x14ac:dyDescent="0.25">
      <c r="A97" s="7"/>
      <c r="B97" s="6" t="s">
        <v>12</v>
      </c>
      <c r="C97" s="7" t="s">
        <v>119</v>
      </c>
      <c r="D97" s="7">
        <v>1</v>
      </c>
      <c r="E97" s="7">
        <v>1</v>
      </c>
      <c r="F97" s="8">
        <f>CONVERT((118.166-26.5-9.25),"ft","m")</f>
        <v>25.120396800000002</v>
      </c>
      <c r="G97" s="8">
        <v>5.5</v>
      </c>
      <c r="H97" s="8">
        <f>CONVERT(9,"ft","m")</f>
        <v>2.7431999999999999</v>
      </c>
      <c r="I97" s="8">
        <f>PRODUCT(D97:H97)</f>
        <v>379.00649875967997</v>
      </c>
      <c r="J97" s="7"/>
    </row>
    <row r="98" spans="1:10" x14ac:dyDescent="0.25">
      <c r="A98" s="7"/>
      <c r="B98" s="6" t="s">
        <v>12</v>
      </c>
      <c r="C98" s="7" t="s">
        <v>119</v>
      </c>
      <c r="D98" s="7">
        <v>1</v>
      </c>
      <c r="E98" s="7">
        <v>1</v>
      </c>
      <c r="F98" s="8">
        <f>CONVERT((98.25-23.25),"ft","m")</f>
        <v>22.86</v>
      </c>
      <c r="G98" s="8">
        <v>5.5</v>
      </c>
      <c r="H98" s="8">
        <f t="shared" ref="H98:H113" si="20">CONVERT(9,"ft","m")</f>
        <v>2.7431999999999999</v>
      </c>
      <c r="I98" s="8">
        <f t="shared" ref="I98:I113" si="21">PRODUCT(D98:H98)</f>
        <v>344.90253599999994</v>
      </c>
      <c r="J98" s="7"/>
    </row>
    <row r="99" spans="1:10" x14ac:dyDescent="0.25">
      <c r="A99" s="7"/>
      <c r="B99" s="6" t="s">
        <v>11</v>
      </c>
      <c r="C99" s="7" t="s">
        <v>119</v>
      </c>
      <c r="D99" s="7">
        <v>1</v>
      </c>
      <c r="E99" s="7">
        <v>2</v>
      </c>
      <c r="F99" s="8">
        <f>CONVERT((27.833),"ft","m")</f>
        <v>8.4834984000000002</v>
      </c>
      <c r="G99" s="8">
        <v>5.5</v>
      </c>
      <c r="H99" s="8">
        <f t="shared" si="20"/>
        <v>2.7431999999999999</v>
      </c>
      <c r="I99" s="8">
        <f t="shared" si="21"/>
        <v>255.99126091968</v>
      </c>
      <c r="J99" s="7"/>
    </row>
    <row r="100" spans="1:10" x14ac:dyDescent="0.25">
      <c r="A100" s="7"/>
      <c r="B100" s="6" t="s">
        <v>14</v>
      </c>
      <c r="C100" s="7" t="s">
        <v>119</v>
      </c>
      <c r="D100" s="7">
        <v>1</v>
      </c>
      <c r="E100" s="7">
        <v>1</v>
      </c>
      <c r="F100" s="8">
        <f>CONVERT((27.833+19.25),"ft","m")</f>
        <v>14.3508984</v>
      </c>
      <c r="G100" s="8">
        <v>5.5</v>
      </c>
      <c r="H100" s="8">
        <f t="shared" si="20"/>
        <v>2.7431999999999999</v>
      </c>
      <c r="I100" s="8">
        <f t="shared" si="21"/>
        <v>216.52061469984</v>
      </c>
      <c r="J100" s="7"/>
    </row>
    <row r="101" spans="1:10" x14ac:dyDescent="0.25">
      <c r="A101" s="7"/>
      <c r="B101" s="6" t="s">
        <v>15</v>
      </c>
      <c r="C101" s="7" t="s">
        <v>119</v>
      </c>
      <c r="D101" s="7">
        <v>1</v>
      </c>
      <c r="E101" s="7">
        <v>1</v>
      </c>
      <c r="F101" s="8">
        <f>CONVERT((6.666+3.5+3),"ft","m")</f>
        <v>4.0129967999999998</v>
      </c>
      <c r="G101" s="8">
        <v>5.5</v>
      </c>
      <c r="H101" s="8">
        <f t="shared" si="20"/>
        <v>2.7431999999999999</v>
      </c>
      <c r="I101" s="8">
        <f t="shared" si="21"/>
        <v>60.546490519679999</v>
      </c>
      <c r="J101" s="7"/>
    </row>
    <row r="102" spans="1:10" x14ac:dyDescent="0.25">
      <c r="A102" s="7"/>
      <c r="B102" s="6" t="s">
        <v>16</v>
      </c>
      <c r="C102" s="7" t="s">
        <v>119</v>
      </c>
      <c r="D102" s="7">
        <v>1</v>
      </c>
      <c r="E102" s="7">
        <v>1</v>
      </c>
      <c r="F102" s="8">
        <f>CONVERT((11+11.333+27.833),"ft","m")</f>
        <v>15.290596799999999</v>
      </c>
      <c r="G102" s="8">
        <v>5.5</v>
      </c>
      <c r="H102" s="8">
        <f t="shared" si="20"/>
        <v>2.7431999999999999</v>
      </c>
      <c r="I102" s="8">
        <f t="shared" si="21"/>
        <v>230.69840827968</v>
      </c>
      <c r="J102" s="7"/>
    </row>
    <row r="103" spans="1:10" x14ac:dyDescent="0.25">
      <c r="A103" s="7"/>
      <c r="B103" s="6" t="s">
        <v>17</v>
      </c>
      <c r="C103" s="7" t="s">
        <v>119</v>
      </c>
      <c r="D103" s="7">
        <v>1</v>
      </c>
      <c r="E103" s="7">
        <v>1</v>
      </c>
      <c r="F103" s="8">
        <f>CONVERT((10+8.25),"ft","m")</f>
        <v>5.5625999999999998</v>
      </c>
      <c r="G103" s="8">
        <v>5.5</v>
      </c>
      <c r="H103" s="8">
        <f t="shared" si="20"/>
        <v>2.7431999999999999</v>
      </c>
      <c r="I103" s="8">
        <f t="shared" si="21"/>
        <v>83.92628375999999</v>
      </c>
      <c r="J103" s="7"/>
    </row>
    <row r="104" spans="1:10" x14ac:dyDescent="0.25">
      <c r="A104" s="7"/>
      <c r="B104" s="6" t="s">
        <v>17</v>
      </c>
      <c r="C104" s="7" t="s">
        <v>119</v>
      </c>
      <c r="D104" s="7">
        <v>1</v>
      </c>
      <c r="E104" s="7">
        <v>1</v>
      </c>
      <c r="F104" s="8">
        <f>CONVERT((8),"ft","m")</f>
        <v>2.4384000000000001</v>
      </c>
      <c r="G104" s="8">
        <v>5.5</v>
      </c>
      <c r="H104" s="8">
        <f t="shared" si="20"/>
        <v>2.7431999999999999</v>
      </c>
      <c r="I104" s="8">
        <f t="shared" si="21"/>
        <v>36.789603839999998</v>
      </c>
      <c r="J104" s="7"/>
    </row>
    <row r="105" spans="1:10" x14ac:dyDescent="0.25">
      <c r="A105" s="7"/>
      <c r="B105" s="6" t="s">
        <v>16</v>
      </c>
      <c r="C105" s="7" t="s">
        <v>119</v>
      </c>
      <c r="D105" s="7">
        <v>1</v>
      </c>
      <c r="E105" s="7">
        <v>1</v>
      </c>
      <c r="F105" s="8">
        <f>CONVERT((23.5+10.5+10.5),"ft","m")</f>
        <v>13.563599999999999</v>
      </c>
      <c r="G105" s="8">
        <v>5.5</v>
      </c>
      <c r="H105" s="8">
        <f t="shared" si="20"/>
        <v>2.7431999999999999</v>
      </c>
      <c r="I105" s="8">
        <f t="shared" si="21"/>
        <v>204.64217135999999</v>
      </c>
      <c r="J105" s="7"/>
    </row>
    <row r="106" spans="1:10" x14ac:dyDescent="0.25">
      <c r="A106" s="7"/>
      <c r="B106" s="6" t="s">
        <v>18</v>
      </c>
      <c r="C106" s="7" t="s">
        <v>119</v>
      </c>
      <c r="D106" s="7">
        <v>1</v>
      </c>
      <c r="E106" s="7">
        <v>1</v>
      </c>
      <c r="F106" s="8">
        <f>CONVERT((12.416+15.5+10.5),"ft","m")</f>
        <v>11.709196799999999</v>
      </c>
      <c r="G106" s="8">
        <v>5.5</v>
      </c>
      <c r="H106" s="8">
        <f t="shared" si="20"/>
        <v>2.7431999999999999</v>
      </c>
      <c r="I106" s="8">
        <f t="shared" si="21"/>
        <v>176.66367763967997</v>
      </c>
      <c r="J106" s="7"/>
    </row>
    <row r="107" spans="1:10" x14ac:dyDescent="0.25">
      <c r="A107" s="7"/>
      <c r="B107" s="6" t="s">
        <v>19</v>
      </c>
      <c r="C107" s="7" t="s">
        <v>119</v>
      </c>
      <c r="D107" s="7">
        <v>1</v>
      </c>
      <c r="E107" s="7">
        <v>1</v>
      </c>
      <c r="F107" s="8">
        <f>CONVERT((15.75),"ft","m")</f>
        <v>4.8006000000000002</v>
      </c>
      <c r="G107" s="8">
        <v>5.5</v>
      </c>
      <c r="H107" s="8">
        <f t="shared" si="20"/>
        <v>2.7431999999999999</v>
      </c>
      <c r="I107" s="8">
        <f t="shared" si="21"/>
        <v>72.429532559999998</v>
      </c>
      <c r="J107" s="7"/>
    </row>
    <row r="108" spans="1:10" x14ac:dyDescent="0.25">
      <c r="A108" s="7"/>
      <c r="B108" s="6" t="s">
        <v>17</v>
      </c>
      <c r="C108" s="7" t="s">
        <v>119</v>
      </c>
      <c r="D108" s="7">
        <v>1</v>
      </c>
      <c r="E108" s="7">
        <v>1</v>
      </c>
      <c r="F108" s="8">
        <f>CONVERT((18.166),"ft","m")</f>
        <v>5.5369967999999998</v>
      </c>
      <c r="G108" s="8">
        <v>5.5</v>
      </c>
      <c r="H108" s="8">
        <f t="shared" si="20"/>
        <v>2.7431999999999999</v>
      </c>
      <c r="I108" s="8">
        <f t="shared" si="21"/>
        <v>83.539992919679989</v>
      </c>
      <c r="J108" s="7"/>
    </row>
    <row r="109" spans="1:10" x14ac:dyDescent="0.25">
      <c r="A109" s="7"/>
      <c r="B109" s="6" t="s">
        <v>20</v>
      </c>
      <c r="C109" s="7" t="s">
        <v>119</v>
      </c>
      <c r="D109" s="7">
        <v>1</v>
      </c>
      <c r="E109" s="7">
        <v>1</v>
      </c>
      <c r="F109" s="8">
        <f>CONVERT((23.5+10.5+10.5),"ft","m")</f>
        <v>13.563599999999999</v>
      </c>
      <c r="G109" s="8">
        <v>5.5</v>
      </c>
      <c r="H109" s="8">
        <f t="shared" si="20"/>
        <v>2.7431999999999999</v>
      </c>
      <c r="I109" s="8">
        <f t="shared" si="21"/>
        <v>204.64217135999999</v>
      </c>
      <c r="J109" s="7"/>
    </row>
    <row r="110" spans="1:10" x14ac:dyDescent="0.25">
      <c r="A110" s="7"/>
      <c r="B110" s="6" t="s">
        <v>21</v>
      </c>
      <c r="C110" s="7" t="s">
        <v>119</v>
      </c>
      <c r="D110" s="7">
        <v>1</v>
      </c>
      <c r="E110" s="7">
        <v>1</v>
      </c>
      <c r="F110" s="8">
        <f>CONVERT((13+9.25),"ft","m")</f>
        <v>6.7817999999999996</v>
      </c>
      <c r="G110" s="8">
        <v>5.5</v>
      </c>
      <c r="H110" s="8">
        <f t="shared" si="20"/>
        <v>2.7431999999999999</v>
      </c>
      <c r="I110" s="8">
        <f t="shared" si="21"/>
        <v>102.32108568</v>
      </c>
      <c r="J110" s="7"/>
    </row>
    <row r="111" spans="1:10" x14ac:dyDescent="0.25">
      <c r="A111" s="7"/>
      <c r="B111" s="6" t="s">
        <v>22</v>
      </c>
      <c r="C111" s="7" t="s">
        <v>119</v>
      </c>
      <c r="D111" s="7">
        <v>1</v>
      </c>
      <c r="E111" s="7">
        <v>2</v>
      </c>
      <c r="F111" s="8">
        <f>CONVERT((18.166),"ft","m")</f>
        <v>5.5369967999999998</v>
      </c>
      <c r="G111" s="8">
        <v>5.5</v>
      </c>
      <c r="H111" s="8">
        <f t="shared" si="20"/>
        <v>2.7431999999999999</v>
      </c>
      <c r="I111" s="8">
        <f t="shared" si="21"/>
        <v>167.07998583935998</v>
      </c>
      <c r="J111" s="7"/>
    </row>
    <row r="112" spans="1:10" x14ac:dyDescent="0.25">
      <c r="A112" s="7"/>
      <c r="B112" s="6" t="s">
        <v>17</v>
      </c>
      <c r="C112" s="7" t="s">
        <v>119</v>
      </c>
      <c r="D112" s="7">
        <v>1</v>
      </c>
      <c r="E112" s="7">
        <v>1</v>
      </c>
      <c r="F112" s="8">
        <f>CONVERT((10+8.666),"ft","m")</f>
        <v>5.6893967999999999</v>
      </c>
      <c r="G112" s="8">
        <v>5.5</v>
      </c>
      <c r="H112" s="8">
        <f t="shared" si="20"/>
        <v>2.7431999999999999</v>
      </c>
      <c r="I112" s="8">
        <f t="shared" si="21"/>
        <v>85.839343159679999</v>
      </c>
      <c r="J112" s="7"/>
    </row>
    <row r="113" spans="1:10" x14ac:dyDescent="0.25">
      <c r="B113" s="11" t="s">
        <v>16</v>
      </c>
      <c r="C113" s="7" t="s">
        <v>119</v>
      </c>
      <c r="D113" s="7">
        <v>1</v>
      </c>
      <c r="E113" s="7">
        <v>1</v>
      </c>
      <c r="F113" s="13">
        <f>CONVERT((10+12.25),"ft","m")</f>
        <v>6.7817999999999996</v>
      </c>
      <c r="G113" s="8">
        <v>5.5</v>
      </c>
      <c r="H113" s="8">
        <f t="shared" si="20"/>
        <v>2.7431999999999999</v>
      </c>
      <c r="I113" s="8">
        <f t="shared" si="21"/>
        <v>102.32108568</v>
      </c>
      <c r="J113" s="7"/>
    </row>
    <row r="114" spans="1:10" x14ac:dyDescent="0.25">
      <c r="A114" s="7"/>
      <c r="B114" s="9" t="s">
        <v>10</v>
      </c>
      <c r="C114" s="3" t="s">
        <v>13</v>
      </c>
      <c r="D114" s="7"/>
      <c r="E114" s="7"/>
      <c r="F114" s="7"/>
      <c r="G114" s="7"/>
      <c r="H114" s="7"/>
      <c r="I114" s="10">
        <f>SUM(I97:I113)</f>
        <v>2807.86074297696</v>
      </c>
      <c r="J114" s="7"/>
    </row>
    <row r="115" spans="1:10" x14ac:dyDescent="0.25">
      <c r="A115" s="7"/>
      <c r="B115" s="6"/>
      <c r="C115" s="7"/>
      <c r="D115" s="7"/>
      <c r="E115" s="7"/>
      <c r="F115" s="8"/>
      <c r="G115" s="8"/>
      <c r="H115" s="8"/>
      <c r="I115" s="8"/>
      <c r="J115" s="7"/>
    </row>
    <row r="116" spans="1:10" ht="110.25" x14ac:dyDescent="0.25">
      <c r="A116" s="7">
        <v>4</v>
      </c>
      <c r="B116" s="5" t="s">
        <v>120</v>
      </c>
      <c r="C116" s="7"/>
      <c r="D116" s="7"/>
      <c r="E116" s="7"/>
      <c r="F116" s="7"/>
      <c r="G116" s="7"/>
      <c r="H116" s="7"/>
      <c r="I116" s="7"/>
      <c r="J116" s="7"/>
    </row>
    <row r="117" spans="1:10" x14ac:dyDescent="0.25">
      <c r="A117" s="7"/>
      <c r="B117" s="6" t="s">
        <v>12</v>
      </c>
      <c r="C117" s="7" t="s">
        <v>13</v>
      </c>
      <c r="D117" s="7">
        <v>1</v>
      </c>
      <c r="E117" s="7">
        <v>1</v>
      </c>
      <c r="F117" s="8">
        <f>CONVERT((118.166-26.5-9.25),"ft","m")</f>
        <v>25.120396800000002</v>
      </c>
      <c r="G117" s="8"/>
      <c r="H117" s="8">
        <f>CONVERT(9,"ft","m")</f>
        <v>2.7431999999999999</v>
      </c>
      <c r="I117" s="8">
        <f>PRODUCT(D117:H117)</f>
        <v>68.910272501760005</v>
      </c>
      <c r="J117" s="7"/>
    </row>
    <row r="118" spans="1:10" x14ac:dyDescent="0.25">
      <c r="A118" s="7"/>
      <c r="B118" s="6" t="s">
        <v>12</v>
      </c>
      <c r="C118" s="7" t="s">
        <v>13</v>
      </c>
      <c r="D118" s="7">
        <v>1</v>
      </c>
      <c r="E118" s="7">
        <v>1</v>
      </c>
      <c r="F118" s="8">
        <f>CONVERT((98.25-23.25),"ft","m")</f>
        <v>22.86</v>
      </c>
      <c r="G118" s="8"/>
      <c r="H118" s="8">
        <f t="shared" ref="H118:H133" si="22">CONVERT(9,"ft","m")</f>
        <v>2.7431999999999999</v>
      </c>
      <c r="I118" s="8">
        <f t="shared" ref="I118:I137" si="23">PRODUCT(D118:H118)</f>
        <v>62.709551999999995</v>
      </c>
      <c r="J118" s="7"/>
    </row>
    <row r="119" spans="1:10" x14ac:dyDescent="0.25">
      <c r="A119" s="7"/>
      <c r="B119" s="6" t="s">
        <v>11</v>
      </c>
      <c r="C119" s="7" t="s">
        <v>13</v>
      </c>
      <c r="D119" s="7">
        <v>1</v>
      </c>
      <c r="E119" s="7">
        <v>2</v>
      </c>
      <c r="F119" s="8">
        <f>CONVERT((27.833),"ft","m")</f>
        <v>8.4834984000000002</v>
      </c>
      <c r="G119" s="8"/>
      <c r="H119" s="8">
        <f t="shared" si="22"/>
        <v>2.7431999999999999</v>
      </c>
      <c r="I119" s="8">
        <f t="shared" si="23"/>
        <v>46.543865621759998</v>
      </c>
      <c r="J119" s="7"/>
    </row>
    <row r="120" spans="1:10" x14ac:dyDescent="0.25">
      <c r="A120" s="7"/>
      <c r="B120" s="6" t="s">
        <v>14</v>
      </c>
      <c r="C120" s="7" t="s">
        <v>13</v>
      </c>
      <c r="D120" s="7">
        <v>1</v>
      </c>
      <c r="E120" s="7">
        <v>1</v>
      </c>
      <c r="F120" s="8">
        <f>CONVERT((27.833+19.25),"ft","m")</f>
        <v>14.3508984</v>
      </c>
      <c r="G120" s="8"/>
      <c r="H120" s="8">
        <f t="shared" si="22"/>
        <v>2.7431999999999999</v>
      </c>
      <c r="I120" s="8">
        <f t="shared" si="23"/>
        <v>39.367384490879999</v>
      </c>
      <c r="J120" s="7"/>
    </row>
    <row r="121" spans="1:10" x14ac:dyDescent="0.25">
      <c r="A121" s="7"/>
      <c r="B121" s="6" t="s">
        <v>15</v>
      </c>
      <c r="C121" s="7" t="s">
        <v>13</v>
      </c>
      <c r="D121" s="7">
        <v>1</v>
      </c>
      <c r="E121" s="7">
        <v>1</v>
      </c>
      <c r="F121" s="8">
        <f>CONVERT((6.666+3.5+3),"ft","m")</f>
        <v>4.0129967999999998</v>
      </c>
      <c r="G121" s="8"/>
      <c r="H121" s="8">
        <f t="shared" si="22"/>
        <v>2.7431999999999999</v>
      </c>
      <c r="I121" s="8">
        <f t="shared" si="23"/>
        <v>11.008452821759999</v>
      </c>
      <c r="J121" s="7"/>
    </row>
    <row r="122" spans="1:10" x14ac:dyDescent="0.25">
      <c r="A122" s="7"/>
      <c r="B122" s="6" t="s">
        <v>16</v>
      </c>
      <c r="C122" s="7" t="s">
        <v>13</v>
      </c>
      <c r="D122" s="7">
        <v>1</v>
      </c>
      <c r="E122" s="7">
        <v>1</v>
      </c>
      <c r="F122" s="8">
        <f>CONVERT((11+11.333+27.833),"ft","m")</f>
        <v>15.290596799999999</v>
      </c>
      <c r="G122" s="8"/>
      <c r="H122" s="8">
        <f t="shared" si="22"/>
        <v>2.7431999999999999</v>
      </c>
      <c r="I122" s="8">
        <f t="shared" si="23"/>
        <v>41.945165141759993</v>
      </c>
      <c r="J122" s="7"/>
    </row>
    <row r="123" spans="1:10" x14ac:dyDescent="0.25">
      <c r="A123" s="7"/>
      <c r="B123" s="6" t="s">
        <v>17</v>
      </c>
      <c r="C123" s="7" t="s">
        <v>13</v>
      </c>
      <c r="D123" s="7">
        <v>1</v>
      </c>
      <c r="E123" s="7">
        <v>1</v>
      </c>
      <c r="F123" s="8">
        <f>CONVERT((10+8.25),"ft","m")</f>
        <v>5.5625999999999998</v>
      </c>
      <c r="G123" s="8"/>
      <c r="H123" s="8">
        <f t="shared" si="22"/>
        <v>2.7431999999999999</v>
      </c>
      <c r="I123" s="8">
        <f t="shared" si="23"/>
        <v>15.259324319999999</v>
      </c>
      <c r="J123" s="7"/>
    </row>
    <row r="124" spans="1:10" x14ac:dyDescent="0.25">
      <c r="A124" s="7"/>
      <c r="B124" s="6" t="s">
        <v>17</v>
      </c>
      <c r="C124" s="7" t="s">
        <v>13</v>
      </c>
      <c r="D124" s="7">
        <v>1</v>
      </c>
      <c r="E124" s="7">
        <v>1</v>
      </c>
      <c r="F124" s="8">
        <f>CONVERT((8),"ft","m")</f>
        <v>2.4384000000000001</v>
      </c>
      <c r="G124" s="8"/>
      <c r="H124" s="8">
        <f t="shared" si="22"/>
        <v>2.7431999999999999</v>
      </c>
      <c r="I124" s="8">
        <f t="shared" si="23"/>
        <v>6.6890188799999999</v>
      </c>
      <c r="J124" s="7"/>
    </row>
    <row r="125" spans="1:10" x14ac:dyDescent="0.25">
      <c r="A125" s="7"/>
      <c r="B125" s="6" t="s">
        <v>16</v>
      </c>
      <c r="C125" s="7" t="s">
        <v>13</v>
      </c>
      <c r="D125" s="7">
        <v>1</v>
      </c>
      <c r="E125" s="7">
        <v>1</v>
      </c>
      <c r="F125" s="8">
        <f>CONVERT((23.5+10.5+10.5),"ft","m")</f>
        <v>13.563599999999999</v>
      </c>
      <c r="G125" s="8"/>
      <c r="H125" s="8">
        <f t="shared" si="22"/>
        <v>2.7431999999999999</v>
      </c>
      <c r="I125" s="8">
        <f t="shared" si="23"/>
        <v>37.207667519999994</v>
      </c>
      <c r="J125" s="7"/>
    </row>
    <row r="126" spans="1:10" x14ac:dyDescent="0.25">
      <c r="A126" s="7"/>
      <c r="B126" s="6" t="s">
        <v>18</v>
      </c>
      <c r="C126" s="7" t="s">
        <v>13</v>
      </c>
      <c r="D126" s="7">
        <v>1</v>
      </c>
      <c r="E126" s="7">
        <v>1</v>
      </c>
      <c r="F126" s="8">
        <f>CONVERT((12.416+15.5+10.5),"ft","m")</f>
        <v>11.709196799999999</v>
      </c>
      <c r="G126" s="8"/>
      <c r="H126" s="8">
        <f t="shared" si="22"/>
        <v>2.7431999999999999</v>
      </c>
      <c r="I126" s="8">
        <f t="shared" si="23"/>
        <v>32.120668661759993</v>
      </c>
      <c r="J126" s="7"/>
    </row>
    <row r="127" spans="1:10" x14ac:dyDescent="0.25">
      <c r="A127" s="7"/>
      <c r="B127" s="6" t="s">
        <v>19</v>
      </c>
      <c r="C127" s="7" t="s">
        <v>13</v>
      </c>
      <c r="D127" s="7">
        <v>1</v>
      </c>
      <c r="E127" s="7">
        <v>1</v>
      </c>
      <c r="F127" s="8">
        <f>CONVERT((15.75),"ft","m")</f>
        <v>4.8006000000000002</v>
      </c>
      <c r="G127" s="8"/>
      <c r="H127" s="8">
        <f t="shared" si="22"/>
        <v>2.7431999999999999</v>
      </c>
      <c r="I127" s="8">
        <f t="shared" si="23"/>
        <v>13.16900592</v>
      </c>
      <c r="J127" s="7"/>
    </row>
    <row r="128" spans="1:10" x14ac:dyDescent="0.25">
      <c r="A128" s="7"/>
      <c r="B128" s="6" t="s">
        <v>17</v>
      </c>
      <c r="C128" s="7" t="s">
        <v>13</v>
      </c>
      <c r="D128" s="7">
        <v>1</v>
      </c>
      <c r="E128" s="7">
        <v>1</v>
      </c>
      <c r="F128" s="8">
        <f>CONVERT((18.166),"ft","m")</f>
        <v>5.5369967999999998</v>
      </c>
      <c r="G128" s="8"/>
      <c r="H128" s="8">
        <f t="shared" si="22"/>
        <v>2.7431999999999999</v>
      </c>
      <c r="I128" s="8">
        <f t="shared" si="23"/>
        <v>15.189089621759999</v>
      </c>
      <c r="J128" s="7"/>
    </row>
    <row r="129" spans="1:10" x14ac:dyDescent="0.25">
      <c r="A129" s="7"/>
      <c r="B129" s="6" t="s">
        <v>20</v>
      </c>
      <c r="C129" s="7" t="s">
        <v>13</v>
      </c>
      <c r="D129" s="7">
        <v>1</v>
      </c>
      <c r="E129" s="7">
        <v>1</v>
      </c>
      <c r="F129" s="8">
        <f>CONVERT((23.5+10.5+10.5),"ft","m")</f>
        <v>13.563599999999999</v>
      </c>
      <c r="G129" s="8"/>
      <c r="H129" s="8">
        <f t="shared" si="22"/>
        <v>2.7431999999999999</v>
      </c>
      <c r="I129" s="8">
        <f t="shared" si="23"/>
        <v>37.207667519999994</v>
      </c>
      <c r="J129" s="7"/>
    </row>
    <row r="130" spans="1:10" x14ac:dyDescent="0.25">
      <c r="A130" s="7"/>
      <c r="B130" s="6" t="s">
        <v>21</v>
      </c>
      <c r="C130" s="7" t="s">
        <v>13</v>
      </c>
      <c r="D130" s="7">
        <v>1</v>
      </c>
      <c r="E130" s="7">
        <v>1</v>
      </c>
      <c r="F130" s="8">
        <f>CONVERT((13+9.25),"ft","m")</f>
        <v>6.7817999999999996</v>
      </c>
      <c r="G130" s="8"/>
      <c r="H130" s="8">
        <f t="shared" si="22"/>
        <v>2.7431999999999999</v>
      </c>
      <c r="I130" s="8">
        <f t="shared" si="23"/>
        <v>18.603833759999997</v>
      </c>
      <c r="J130" s="7"/>
    </row>
    <row r="131" spans="1:10" x14ac:dyDescent="0.25">
      <c r="A131" s="7"/>
      <c r="B131" s="6" t="s">
        <v>22</v>
      </c>
      <c r="C131" s="7" t="s">
        <v>13</v>
      </c>
      <c r="D131" s="7">
        <v>1</v>
      </c>
      <c r="E131" s="7">
        <v>2</v>
      </c>
      <c r="F131" s="8">
        <f>CONVERT((18.166),"ft","m")</f>
        <v>5.5369967999999998</v>
      </c>
      <c r="G131" s="8"/>
      <c r="H131" s="8">
        <f t="shared" si="22"/>
        <v>2.7431999999999999</v>
      </c>
      <c r="I131" s="8">
        <f t="shared" si="23"/>
        <v>30.378179243519998</v>
      </c>
      <c r="J131" s="7"/>
    </row>
    <row r="132" spans="1:10" x14ac:dyDescent="0.25">
      <c r="A132" s="7"/>
      <c r="B132" s="6" t="s">
        <v>17</v>
      </c>
      <c r="C132" s="7" t="s">
        <v>13</v>
      </c>
      <c r="D132" s="7">
        <v>1</v>
      </c>
      <c r="E132" s="7">
        <v>1</v>
      </c>
      <c r="F132" s="8">
        <f>CONVERT((10+8.666),"ft","m")</f>
        <v>5.6893967999999999</v>
      </c>
      <c r="G132" s="8"/>
      <c r="H132" s="8">
        <f t="shared" si="22"/>
        <v>2.7431999999999999</v>
      </c>
      <c r="I132" s="8">
        <f t="shared" si="23"/>
        <v>15.607153301759999</v>
      </c>
      <c r="J132" s="7"/>
    </row>
    <row r="133" spans="1:10" x14ac:dyDescent="0.25">
      <c r="B133" s="11" t="s">
        <v>16</v>
      </c>
      <c r="C133" s="7" t="s">
        <v>13</v>
      </c>
      <c r="D133" s="7">
        <v>1</v>
      </c>
      <c r="E133" s="7">
        <v>1</v>
      </c>
      <c r="F133" s="13">
        <f>CONVERT((10+12.25),"ft","m")</f>
        <v>6.7817999999999996</v>
      </c>
      <c r="G133" s="8"/>
      <c r="H133" s="8">
        <f t="shared" si="22"/>
        <v>2.7431999999999999</v>
      </c>
      <c r="I133" s="8">
        <f t="shared" si="23"/>
        <v>18.603833759999997</v>
      </c>
      <c r="J133" s="7"/>
    </row>
    <row r="134" spans="1:10" x14ac:dyDescent="0.25">
      <c r="A134" s="7"/>
      <c r="B134" s="6" t="s">
        <v>23</v>
      </c>
      <c r="C134" s="7" t="s">
        <v>13</v>
      </c>
      <c r="D134" s="7">
        <v>1</v>
      </c>
      <c r="E134" s="7">
        <v>1</v>
      </c>
      <c r="F134" s="13">
        <f>CONVERT((26.5),"ft","m")</f>
        <v>8.0771999999999995</v>
      </c>
      <c r="G134" s="8"/>
      <c r="H134" s="8">
        <f>CONVERT(5,"ft","m")</f>
        <v>1.524</v>
      </c>
      <c r="I134" s="8">
        <f t="shared" si="23"/>
        <v>12.3096528</v>
      </c>
      <c r="J134" s="7"/>
    </row>
    <row r="135" spans="1:10" x14ac:dyDescent="0.25">
      <c r="A135" s="7"/>
      <c r="B135" s="6" t="s">
        <v>17</v>
      </c>
      <c r="C135" s="7" t="s">
        <v>13</v>
      </c>
      <c r="D135" s="7">
        <v>1</v>
      </c>
      <c r="E135" s="7">
        <v>1</v>
      </c>
      <c r="F135" s="13">
        <f>CONVERT((9.25),"ft","m")</f>
        <v>2.8193999999999999</v>
      </c>
      <c r="G135" s="8"/>
      <c r="H135" s="8">
        <f t="shared" ref="H135:H137" si="24">CONVERT(5,"ft","m")</f>
        <v>1.524</v>
      </c>
      <c r="I135" s="8">
        <f t="shared" si="23"/>
        <v>4.2967655999999996</v>
      </c>
      <c r="J135" s="7"/>
    </row>
    <row r="136" spans="1:10" x14ac:dyDescent="0.25">
      <c r="A136" s="7"/>
      <c r="B136" s="6" t="s">
        <v>24</v>
      </c>
      <c r="C136" s="7" t="s">
        <v>13</v>
      </c>
      <c r="D136" s="7">
        <v>1</v>
      </c>
      <c r="E136" s="7">
        <v>1</v>
      </c>
      <c r="F136" s="13">
        <f>CONVERT((23.25),"ft","m")</f>
        <v>7.0865999999999998</v>
      </c>
      <c r="G136" s="8"/>
      <c r="H136" s="8">
        <f t="shared" si="24"/>
        <v>1.524</v>
      </c>
      <c r="I136" s="8">
        <f t="shared" si="23"/>
        <v>10.799978400000001</v>
      </c>
      <c r="J136" s="7"/>
    </row>
    <row r="137" spans="1:10" x14ac:dyDescent="0.25">
      <c r="A137" s="7"/>
      <c r="B137" s="6" t="s">
        <v>17</v>
      </c>
      <c r="C137" s="7" t="s">
        <v>13</v>
      </c>
      <c r="D137" s="7">
        <v>1</v>
      </c>
      <c r="E137" s="7">
        <v>1</v>
      </c>
      <c r="F137" s="13">
        <f>CONVERT((7.916),"ft","m")</f>
        <v>2.4127968000000002</v>
      </c>
      <c r="G137" s="8"/>
      <c r="H137" s="8">
        <f t="shared" si="24"/>
        <v>1.524</v>
      </c>
      <c r="I137" s="8">
        <f t="shared" si="23"/>
        <v>3.6771023232000002</v>
      </c>
      <c r="J137" s="7"/>
    </row>
    <row r="138" spans="1:10" x14ac:dyDescent="0.25">
      <c r="A138" s="7"/>
      <c r="B138" s="9" t="s">
        <v>10</v>
      </c>
      <c r="C138" s="3" t="s">
        <v>13</v>
      </c>
      <c r="D138" s="7"/>
      <c r="E138" s="7"/>
      <c r="F138" s="7"/>
      <c r="G138" s="7"/>
      <c r="H138" s="7"/>
      <c r="I138" s="10">
        <f>SUM(I117:I137)</f>
        <v>541.60363420991985</v>
      </c>
      <c r="J138" s="7"/>
    </row>
    <row r="139" spans="1:10" x14ac:dyDescent="0.25">
      <c r="A139" s="7"/>
      <c r="B139" s="9"/>
      <c r="C139" s="3"/>
      <c r="D139" s="7"/>
      <c r="E139" s="7"/>
      <c r="F139" s="7"/>
      <c r="G139" s="7"/>
      <c r="H139" s="7"/>
      <c r="I139" s="10"/>
      <c r="J139" s="7"/>
    </row>
    <row r="140" spans="1:10" ht="47.25" x14ac:dyDescent="0.25">
      <c r="A140" s="7">
        <v>5</v>
      </c>
      <c r="B140" s="5" t="s">
        <v>189</v>
      </c>
      <c r="C140" s="3" t="s">
        <v>13</v>
      </c>
      <c r="D140" s="7"/>
      <c r="E140" s="7"/>
      <c r="F140" s="7"/>
      <c r="G140" s="7"/>
      <c r="H140" s="7"/>
      <c r="I140" s="10"/>
      <c r="J140" s="7"/>
    </row>
    <row r="141" spans="1:10" x14ac:dyDescent="0.25">
      <c r="A141" s="7"/>
      <c r="B141" s="6" t="s">
        <v>16</v>
      </c>
      <c r="C141" s="7" t="s">
        <v>13</v>
      </c>
      <c r="D141" s="7">
        <v>1</v>
      </c>
      <c r="E141" s="7">
        <v>2</v>
      </c>
      <c r="F141" s="8">
        <f>CONVERT((23.5+10.5+10.5),"ft","m")</f>
        <v>13.563599999999999</v>
      </c>
      <c r="G141" s="8"/>
      <c r="H141" s="8">
        <f t="shared" ref="H141:H143" si="25">CONVERT(9,"ft","m")</f>
        <v>2.7431999999999999</v>
      </c>
      <c r="I141" s="8">
        <f t="shared" ref="I141:I143" si="26">PRODUCT(D141:H141)</f>
        <v>74.415335039999988</v>
      </c>
      <c r="J141" s="7"/>
    </row>
    <row r="142" spans="1:10" x14ac:dyDescent="0.25">
      <c r="A142" s="7"/>
      <c r="B142" s="6" t="s">
        <v>18</v>
      </c>
      <c r="C142" s="7" t="s">
        <v>13</v>
      </c>
      <c r="D142" s="7">
        <v>1</v>
      </c>
      <c r="E142" s="7">
        <v>2</v>
      </c>
      <c r="F142" s="8">
        <f>CONVERT((12.416+15.5+10.5),"ft","m")</f>
        <v>11.709196799999999</v>
      </c>
      <c r="G142" s="8"/>
      <c r="H142" s="8">
        <f t="shared" si="25"/>
        <v>2.7431999999999999</v>
      </c>
      <c r="I142" s="8">
        <f t="shared" si="26"/>
        <v>64.241337323519986</v>
      </c>
      <c r="J142" s="7"/>
    </row>
    <row r="143" spans="1:10" x14ac:dyDescent="0.25">
      <c r="A143" s="7"/>
      <c r="B143" s="6" t="s">
        <v>19</v>
      </c>
      <c r="C143" s="7" t="s">
        <v>13</v>
      </c>
      <c r="D143" s="7">
        <v>1</v>
      </c>
      <c r="E143" s="7">
        <v>2</v>
      </c>
      <c r="F143" s="8">
        <f>CONVERT((15.75),"ft","m")</f>
        <v>4.8006000000000002</v>
      </c>
      <c r="G143" s="8"/>
      <c r="H143" s="8">
        <f t="shared" si="25"/>
        <v>2.7431999999999999</v>
      </c>
      <c r="I143" s="8">
        <f t="shared" si="26"/>
        <v>26.33801184</v>
      </c>
      <c r="J143" s="7"/>
    </row>
    <row r="144" spans="1:10" x14ac:dyDescent="0.25">
      <c r="A144" s="7"/>
      <c r="B144" s="9" t="s">
        <v>10</v>
      </c>
      <c r="C144" s="3" t="s">
        <v>13</v>
      </c>
      <c r="D144" s="7"/>
      <c r="E144" s="7"/>
      <c r="F144" s="7"/>
      <c r="G144" s="7"/>
      <c r="H144" s="7"/>
      <c r="I144" s="10">
        <f>SUM(I140:I143)</f>
        <v>164.99468420351999</v>
      </c>
      <c r="J144" s="7"/>
    </row>
    <row r="145" spans="1:10" x14ac:dyDescent="0.25">
      <c r="A145" s="7"/>
      <c r="B145" s="6"/>
      <c r="C145" s="7"/>
      <c r="D145" s="7"/>
      <c r="E145" s="7"/>
      <c r="F145" s="8"/>
      <c r="G145" s="8"/>
      <c r="H145" s="8"/>
      <c r="I145" s="8"/>
      <c r="J145" s="7"/>
    </row>
    <row r="146" spans="1:10" ht="94.5" x14ac:dyDescent="0.25">
      <c r="A146" s="7">
        <v>6</v>
      </c>
      <c r="B146" s="5" t="s">
        <v>128</v>
      </c>
      <c r="C146" s="7"/>
      <c r="D146" s="7"/>
      <c r="E146" s="7"/>
      <c r="F146" s="8"/>
      <c r="G146" s="8"/>
      <c r="H146" s="8"/>
      <c r="I146" s="8"/>
      <c r="J146" s="7"/>
    </row>
    <row r="147" spans="1:10" x14ac:dyDescent="0.25">
      <c r="A147" s="7"/>
      <c r="B147" s="6" t="s">
        <v>23</v>
      </c>
      <c r="C147" s="7" t="s">
        <v>13</v>
      </c>
      <c r="D147" s="7">
        <v>1</v>
      </c>
      <c r="E147" s="7">
        <v>1</v>
      </c>
      <c r="F147" s="13">
        <f>CONVERT((26.5),"ft","m")</f>
        <v>8.0771999999999995</v>
      </c>
      <c r="G147" s="8"/>
      <c r="H147" s="8">
        <f>CONVERT(4,"ft","m")</f>
        <v>1.2192000000000001</v>
      </c>
      <c r="I147" s="8">
        <f t="shared" ref="I147:I150" si="27">PRODUCT(D147:H147)</f>
        <v>9.8477222399999995</v>
      </c>
      <c r="J147" s="7"/>
    </row>
    <row r="148" spans="1:10" x14ac:dyDescent="0.25">
      <c r="A148" s="7"/>
      <c r="B148" s="6" t="s">
        <v>17</v>
      </c>
      <c r="C148" s="7" t="s">
        <v>13</v>
      </c>
      <c r="D148" s="7">
        <v>1</v>
      </c>
      <c r="E148" s="7">
        <v>1</v>
      </c>
      <c r="F148" s="13">
        <f>CONVERT((9.25),"ft","m")</f>
        <v>2.8193999999999999</v>
      </c>
      <c r="G148" s="8"/>
      <c r="H148" s="8">
        <f t="shared" ref="H148:H150" si="28">CONVERT(4,"ft","m")</f>
        <v>1.2192000000000001</v>
      </c>
      <c r="I148" s="8">
        <f t="shared" si="27"/>
        <v>3.4374124799999999</v>
      </c>
      <c r="J148" s="7"/>
    </row>
    <row r="149" spans="1:10" x14ac:dyDescent="0.25">
      <c r="A149" s="7"/>
      <c r="B149" s="6" t="s">
        <v>24</v>
      </c>
      <c r="C149" s="7" t="s">
        <v>13</v>
      </c>
      <c r="D149" s="7">
        <v>1</v>
      </c>
      <c r="E149" s="7">
        <v>1</v>
      </c>
      <c r="F149" s="13">
        <f>CONVERT((23.25),"ft","m")</f>
        <v>7.0865999999999998</v>
      </c>
      <c r="G149" s="8"/>
      <c r="H149" s="8">
        <f t="shared" si="28"/>
        <v>1.2192000000000001</v>
      </c>
      <c r="I149" s="8">
        <f t="shared" si="27"/>
        <v>8.6399827200000008</v>
      </c>
      <c r="J149" s="7"/>
    </row>
    <row r="150" spans="1:10" x14ac:dyDescent="0.25">
      <c r="A150" s="7"/>
      <c r="B150" s="6" t="s">
        <v>17</v>
      </c>
      <c r="C150" s="7" t="s">
        <v>13</v>
      </c>
      <c r="D150" s="7">
        <v>1</v>
      </c>
      <c r="E150" s="7">
        <v>1</v>
      </c>
      <c r="F150" s="13">
        <f>CONVERT((7.916),"ft","m")</f>
        <v>2.4127968000000002</v>
      </c>
      <c r="G150" s="8"/>
      <c r="H150" s="8">
        <f t="shared" si="28"/>
        <v>1.2192000000000001</v>
      </c>
      <c r="I150" s="8">
        <f t="shared" si="27"/>
        <v>2.9416818585600004</v>
      </c>
      <c r="J150" s="7"/>
    </row>
    <row r="151" spans="1:10" x14ac:dyDescent="0.25">
      <c r="A151" s="7"/>
      <c r="B151" s="9" t="s">
        <v>10</v>
      </c>
      <c r="C151" s="3" t="s">
        <v>13</v>
      </c>
      <c r="D151" s="7"/>
      <c r="E151" s="7"/>
      <c r="F151" s="7"/>
      <c r="G151" s="7"/>
      <c r="H151" s="7"/>
      <c r="I151" s="10">
        <f>SUM(I147:I150)</f>
        <v>24.86679929856</v>
      </c>
      <c r="J151" s="7"/>
    </row>
    <row r="152" spans="1:10" x14ac:dyDescent="0.25">
      <c r="A152" s="7"/>
      <c r="B152" s="6"/>
      <c r="C152" s="7"/>
      <c r="D152" s="7"/>
      <c r="E152" s="7"/>
      <c r="F152" s="8"/>
      <c r="G152" s="8"/>
      <c r="H152" s="8"/>
      <c r="I152" s="8"/>
      <c r="J152" s="7"/>
    </row>
    <row r="153" spans="1:10" ht="94.5" x14ac:dyDescent="0.25">
      <c r="A153" s="7">
        <v>7</v>
      </c>
      <c r="B153" s="43" t="s">
        <v>117</v>
      </c>
      <c r="C153" s="7"/>
      <c r="D153" s="7"/>
      <c r="E153" s="7"/>
      <c r="F153" s="8"/>
      <c r="G153" s="8"/>
      <c r="H153" s="8"/>
      <c r="I153" s="8"/>
      <c r="J153" s="7"/>
    </row>
    <row r="154" spans="1:10" x14ac:dyDescent="0.25">
      <c r="A154" s="7"/>
      <c r="B154" s="6" t="s">
        <v>90</v>
      </c>
      <c r="C154" s="7" t="s">
        <v>13</v>
      </c>
      <c r="D154" s="7">
        <v>1</v>
      </c>
      <c r="E154" s="7">
        <v>1</v>
      </c>
      <c r="F154" s="13">
        <f>CONVERT((3.25),"ft","m")</f>
        <v>0.99060000000000004</v>
      </c>
      <c r="G154" s="8"/>
      <c r="H154" s="8">
        <f>CONVERT(7,"ft","m")</f>
        <v>2.1335999999999999</v>
      </c>
      <c r="I154" s="8">
        <f t="shared" ref="I154" si="29">PRODUCT(D154:H154)</f>
        <v>2.11354416</v>
      </c>
      <c r="J154" s="7"/>
    </row>
    <row r="155" spans="1:10" x14ac:dyDescent="0.25">
      <c r="A155" s="7"/>
      <c r="B155" s="6" t="s">
        <v>91</v>
      </c>
      <c r="C155" s="7" t="s">
        <v>13</v>
      </c>
      <c r="D155" s="7">
        <v>1</v>
      </c>
      <c r="E155" s="7">
        <v>1</v>
      </c>
      <c r="F155" s="13">
        <f t="shared" ref="F155:F161" si="30">CONVERT((3.25),"ft","m")</f>
        <v>0.99060000000000004</v>
      </c>
      <c r="G155" s="8"/>
      <c r="H155" s="8">
        <f t="shared" ref="H155:H161" si="31">CONVERT(7,"ft","m")</f>
        <v>2.1335999999999999</v>
      </c>
      <c r="I155" s="8">
        <f t="shared" ref="I155:I160" si="32">PRODUCT(D155:H155)</f>
        <v>2.11354416</v>
      </c>
      <c r="J155" s="7"/>
    </row>
    <row r="156" spans="1:10" x14ac:dyDescent="0.25">
      <c r="A156" s="7"/>
      <c r="B156" s="6" t="s">
        <v>92</v>
      </c>
      <c r="C156" s="7" t="s">
        <v>13</v>
      </c>
      <c r="D156" s="7">
        <v>1</v>
      </c>
      <c r="E156" s="7">
        <v>1</v>
      </c>
      <c r="F156" s="13">
        <f t="shared" si="30"/>
        <v>0.99060000000000004</v>
      </c>
      <c r="G156" s="8"/>
      <c r="H156" s="8">
        <f t="shared" si="31"/>
        <v>2.1335999999999999</v>
      </c>
      <c r="I156" s="8">
        <f t="shared" si="32"/>
        <v>2.11354416</v>
      </c>
      <c r="J156" s="7"/>
    </row>
    <row r="157" spans="1:10" x14ac:dyDescent="0.25">
      <c r="A157" s="7"/>
      <c r="B157" s="6" t="s">
        <v>93</v>
      </c>
      <c r="C157" s="7" t="s">
        <v>13</v>
      </c>
      <c r="D157" s="7">
        <v>1</v>
      </c>
      <c r="E157" s="7">
        <v>1</v>
      </c>
      <c r="F157" s="13">
        <f t="shared" si="30"/>
        <v>0.99060000000000004</v>
      </c>
      <c r="G157" s="8"/>
      <c r="H157" s="8">
        <f t="shared" si="31"/>
        <v>2.1335999999999999</v>
      </c>
      <c r="I157" s="8">
        <f t="shared" si="32"/>
        <v>2.11354416</v>
      </c>
      <c r="J157" s="7"/>
    </row>
    <row r="158" spans="1:10" x14ac:dyDescent="0.25">
      <c r="A158" s="7"/>
      <c r="B158" s="6" t="s">
        <v>60</v>
      </c>
      <c r="C158" s="7" t="s">
        <v>13</v>
      </c>
      <c r="D158" s="7">
        <v>1</v>
      </c>
      <c r="E158" s="7">
        <v>1</v>
      </c>
      <c r="F158" s="13">
        <f t="shared" si="30"/>
        <v>0.99060000000000004</v>
      </c>
      <c r="G158" s="8"/>
      <c r="H158" s="8">
        <f t="shared" si="31"/>
        <v>2.1335999999999999</v>
      </c>
      <c r="I158" s="8">
        <f t="shared" si="32"/>
        <v>2.11354416</v>
      </c>
      <c r="J158" s="7"/>
    </row>
    <row r="159" spans="1:10" x14ac:dyDescent="0.25">
      <c r="A159" s="7"/>
      <c r="B159" s="6" t="s">
        <v>94</v>
      </c>
      <c r="C159" s="7" t="s">
        <v>13</v>
      </c>
      <c r="D159" s="7">
        <v>1</v>
      </c>
      <c r="E159" s="7">
        <v>2</v>
      </c>
      <c r="F159" s="13">
        <f t="shared" si="30"/>
        <v>0.99060000000000004</v>
      </c>
      <c r="G159" s="8"/>
      <c r="H159" s="8">
        <f t="shared" si="31"/>
        <v>2.1335999999999999</v>
      </c>
      <c r="I159" s="8">
        <f t="shared" si="32"/>
        <v>4.22708832</v>
      </c>
      <c r="J159" s="7"/>
    </row>
    <row r="160" spans="1:10" x14ac:dyDescent="0.25">
      <c r="A160" s="7"/>
      <c r="B160" s="6" t="s">
        <v>21</v>
      </c>
      <c r="C160" s="7" t="s">
        <v>13</v>
      </c>
      <c r="D160" s="7">
        <v>1</v>
      </c>
      <c r="E160" s="7">
        <v>1</v>
      </c>
      <c r="F160" s="13">
        <f t="shared" si="30"/>
        <v>0.99060000000000004</v>
      </c>
      <c r="G160" s="8"/>
      <c r="H160" s="8">
        <f t="shared" si="31"/>
        <v>2.1335999999999999</v>
      </c>
      <c r="I160" s="8">
        <f t="shared" si="32"/>
        <v>2.11354416</v>
      </c>
      <c r="J160" s="7"/>
    </row>
    <row r="161" spans="1:10" x14ac:dyDescent="0.25">
      <c r="A161" s="7"/>
      <c r="B161" s="6" t="s">
        <v>12</v>
      </c>
      <c r="C161" s="7" t="s">
        <v>13</v>
      </c>
      <c r="D161" s="7">
        <v>1</v>
      </c>
      <c r="E161" s="7">
        <v>1</v>
      </c>
      <c r="F161" s="13">
        <f t="shared" si="30"/>
        <v>0.99060000000000004</v>
      </c>
      <c r="G161" s="8"/>
      <c r="H161" s="8">
        <f t="shared" si="31"/>
        <v>2.1335999999999999</v>
      </c>
      <c r="I161" s="8">
        <f t="shared" ref="I161" si="33">PRODUCT(D161:H161)</f>
        <v>2.11354416</v>
      </c>
      <c r="J161" s="7"/>
    </row>
    <row r="162" spans="1:10" x14ac:dyDescent="0.25">
      <c r="A162" s="7"/>
      <c r="B162" s="9" t="s">
        <v>10</v>
      </c>
      <c r="C162" s="3" t="s">
        <v>13</v>
      </c>
      <c r="D162" s="7"/>
      <c r="E162" s="7"/>
      <c r="F162" s="7"/>
      <c r="G162" s="7"/>
      <c r="H162" s="7"/>
      <c r="I162" s="10">
        <f>SUM(I154:I161)</f>
        <v>19.02189744</v>
      </c>
      <c r="J162" s="7"/>
    </row>
    <row r="163" spans="1:10" x14ac:dyDescent="0.25">
      <c r="A163" s="7"/>
      <c r="B163" s="6"/>
      <c r="C163" s="7"/>
      <c r="D163" s="7"/>
      <c r="E163" s="7"/>
      <c r="F163" s="8"/>
      <c r="G163" s="8"/>
      <c r="H163" s="8"/>
      <c r="I163" s="8"/>
      <c r="J163" s="7"/>
    </row>
    <row r="164" spans="1:10" ht="94.5" x14ac:dyDescent="0.25">
      <c r="A164" s="7">
        <v>8</v>
      </c>
      <c r="B164" s="5" t="s">
        <v>126</v>
      </c>
      <c r="C164" s="7"/>
      <c r="D164" s="7"/>
      <c r="E164" s="7"/>
      <c r="F164" s="8"/>
      <c r="G164" s="8"/>
      <c r="H164" s="8"/>
      <c r="I164" s="8"/>
      <c r="J164" s="7"/>
    </row>
    <row r="165" spans="1:10" x14ac:dyDescent="0.25">
      <c r="A165" s="7"/>
      <c r="B165" s="6" t="s">
        <v>87</v>
      </c>
      <c r="C165" s="7" t="s">
        <v>13</v>
      </c>
      <c r="D165" s="7">
        <v>1</v>
      </c>
      <c r="E165" s="7">
        <v>1</v>
      </c>
      <c r="F165" s="13">
        <f>CONVERT((3),"ft","m")</f>
        <v>0.91439999999999999</v>
      </c>
      <c r="G165" s="8"/>
      <c r="H165" s="8">
        <f>CONVERT(7,"ft","m")</f>
        <v>2.1335999999999999</v>
      </c>
      <c r="I165" s="8">
        <f t="shared" ref="I165" si="34">PRODUCT(D165:H165)</f>
        <v>1.95096384</v>
      </c>
      <c r="J165" s="7"/>
    </row>
    <row r="166" spans="1:10" x14ac:dyDescent="0.25">
      <c r="A166" s="7"/>
      <c r="B166" s="6" t="s">
        <v>31</v>
      </c>
      <c r="C166" s="7" t="s">
        <v>13</v>
      </c>
      <c r="D166" s="7">
        <v>1</v>
      </c>
      <c r="E166" s="7">
        <v>6</v>
      </c>
      <c r="F166" s="13">
        <f t="shared" ref="F166:F174" si="35">CONVERT((3),"ft","m")</f>
        <v>0.91439999999999999</v>
      </c>
      <c r="G166" s="8"/>
      <c r="H166" s="8">
        <f t="shared" ref="H166:H174" si="36">CONVERT(7,"ft","m")</f>
        <v>2.1335999999999999</v>
      </c>
      <c r="I166" s="8">
        <f t="shared" ref="I166:I168" si="37">PRODUCT(D166:H166)</f>
        <v>11.705783039999998</v>
      </c>
      <c r="J166" s="7"/>
    </row>
    <row r="167" spans="1:10" x14ac:dyDescent="0.25">
      <c r="A167" s="7"/>
      <c r="B167" s="6" t="s">
        <v>32</v>
      </c>
      <c r="C167" s="7" t="s">
        <v>13</v>
      </c>
      <c r="D167" s="7">
        <v>1</v>
      </c>
      <c r="E167" s="7">
        <v>4</v>
      </c>
      <c r="F167" s="13">
        <f t="shared" si="35"/>
        <v>0.91439999999999999</v>
      </c>
      <c r="G167" s="8"/>
      <c r="H167" s="8">
        <f t="shared" si="36"/>
        <v>2.1335999999999999</v>
      </c>
      <c r="I167" s="8">
        <f t="shared" si="37"/>
        <v>7.80385536</v>
      </c>
      <c r="J167" s="7"/>
    </row>
    <row r="168" spans="1:10" x14ac:dyDescent="0.25">
      <c r="A168" s="7"/>
      <c r="B168" s="6" t="s">
        <v>35</v>
      </c>
      <c r="C168" s="7" t="s">
        <v>13</v>
      </c>
      <c r="D168" s="7">
        <v>1</v>
      </c>
      <c r="E168" s="7">
        <v>1</v>
      </c>
      <c r="F168" s="13">
        <f t="shared" si="35"/>
        <v>0.91439999999999999</v>
      </c>
      <c r="G168" s="8"/>
      <c r="H168" s="8">
        <f t="shared" si="36"/>
        <v>2.1335999999999999</v>
      </c>
      <c r="I168" s="8">
        <f t="shared" si="37"/>
        <v>1.95096384</v>
      </c>
      <c r="J168" s="7"/>
    </row>
    <row r="169" spans="1:10" x14ac:dyDescent="0.25">
      <c r="A169" s="7"/>
      <c r="B169" s="6" t="s">
        <v>88</v>
      </c>
      <c r="C169" s="7" t="s">
        <v>13</v>
      </c>
      <c r="D169" s="7">
        <v>1</v>
      </c>
      <c r="E169" s="7">
        <v>1</v>
      </c>
      <c r="F169" s="13">
        <f t="shared" si="35"/>
        <v>0.91439999999999999</v>
      </c>
      <c r="G169" s="8"/>
      <c r="H169" s="8">
        <f t="shared" si="36"/>
        <v>2.1335999999999999</v>
      </c>
      <c r="I169" s="8">
        <f t="shared" ref="I169:I171" si="38">PRODUCT(D169:H169)</f>
        <v>1.95096384</v>
      </c>
      <c r="J169" s="7"/>
    </row>
    <row r="170" spans="1:10" x14ac:dyDescent="0.25">
      <c r="A170" s="7"/>
      <c r="B170" s="6" t="s">
        <v>89</v>
      </c>
      <c r="C170" s="7" t="s">
        <v>13</v>
      </c>
      <c r="D170" s="7">
        <v>1</v>
      </c>
      <c r="E170" s="7">
        <v>1</v>
      </c>
      <c r="F170" s="13">
        <f t="shared" si="35"/>
        <v>0.91439999999999999</v>
      </c>
      <c r="G170" s="8"/>
      <c r="H170" s="8">
        <f t="shared" si="36"/>
        <v>2.1335999999999999</v>
      </c>
      <c r="I170" s="8">
        <f t="shared" si="38"/>
        <v>1.95096384</v>
      </c>
      <c r="J170" s="7"/>
    </row>
    <row r="171" spans="1:10" x14ac:dyDescent="0.25">
      <c r="A171" s="7"/>
      <c r="B171" s="6" t="s">
        <v>29</v>
      </c>
      <c r="C171" s="7" t="s">
        <v>13</v>
      </c>
      <c r="D171" s="7">
        <v>1</v>
      </c>
      <c r="E171" s="7">
        <v>1</v>
      </c>
      <c r="F171" s="13">
        <f t="shared" si="35"/>
        <v>0.91439999999999999</v>
      </c>
      <c r="G171" s="8"/>
      <c r="H171" s="8">
        <f t="shared" si="36"/>
        <v>2.1335999999999999</v>
      </c>
      <c r="I171" s="8">
        <f t="shared" si="38"/>
        <v>1.95096384</v>
      </c>
      <c r="J171" s="7"/>
    </row>
    <row r="172" spans="1:10" x14ac:dyDescent="0.25">
      <c r="A172" s="7"/>
      <c r="B172" s="6" t="s">
        <v>21</v>
      </c>
      <c r="C172" s="7" t="s">
        <v>13</v>
      </c>
      <c r="D172" s="7">
        <v>1</v>
      </c>
      <c r="E172" s="7">
        <v>1</v>
      </c>
      <c r="F172" s="13">
        <f t="shared" si="35"/>
        <v>0.91439999999999999</v>
      </c>
      <c r="G172" s="8"/>
      <c r="H172" s="8">
        <f t="shared" si="36"/>
        <v>2.1335999999999999</v>
      </c>
      <c r="I172" s="8">
        <f t="shared" ref="I172:I174" si="39">PRODUCT(D172:H172)</f>
        <v>1.95096384</v>
      </c>
      <c r="J172" s="7"/>
    </row>
    <row r="173" spans="1:10" x14ac:dyDescent="0.25">
      <c r="A173" s="7"/>
      <c r="B173" s="6" t="s">
        <v>44</v>
      </c>
      <c r="C173" s="7" t="s">
        <v>13</v>
      </c>
      <c r="D173" s="7">
        <v>1</v>
      </c>
      <c r="E173" s="7">
        <v>1</v>
      </c>
      <c r="F173" s="13">
        <f t="shared" si="35"/>
        <v>0.91439999999999999</v>
      </c>
      <c r="G173" s="8"/>
      <c r="H173" s="8">
        <f t="shared" si="36"/>
        <v>2.1335999999999999</v>
      </c>
      <c r="I173" s="8">
        <f t="shared" si="39"/>
        <v>1.95096384</v>
      </c>
      <c r="J173" s="7"/>
    </row>
    <row r="174" spans="1:10" x14ac:dyDescent="0.25">
      <c r="A174" s="7"/>
      <c r="B174" s="6" t="s">
        <v>30</v>
      </c>
      <c r="C174" s="7" t="s">
        <v>13</v>
      </c>
      <c r="D174" s="7">
        <v>1</v>
      </c>
      <c r="E174" s="7">
        <v>1</v>
      </c>
      <c r="F174" s="13">
        <f t="shared" si="35"/>
        <v>0.91439999999999999</v>
      </c>
      <c r="G174" s="8"/>
      <c r="H174" s="8">
        <f t="shared" si="36"/>
        <v>2.1335999999999999</v>
      </c>
      <c r="I174" s="8">
        <f t="shared" si="39"/>
        <v>1.95096384</v>
      </c>
      <c r="J174" s="7"/>
    </row>
    <row r="175" spans="1:10" x14ac:dyDescent="0.25">
      <c r="A175" s="7"/>
      <c r="B175" s="9" t="s">
        <v>10</v>
      </c>
      <c r="C175" s="3" t="s">
        <v>13</v>
      </c>
      <c r="D175" s="7"/>
      <c r="E175" s="7"/>
      <c r="F175" s="7"/>
      <c r="G175" s="7"/>
      <c r="H175" s="7"/>
      <c r="I175" s="10">
        <f>SUM(I165:I174)</f>
        <v>35.11734912</v>
      </c>
      <c r="J175" s="7"/>
    </row>
    <row r="176" spans="1:10" x14ac:dyDescent="0.25">
      <c r="A176" s="7"/>
      <c r="B176" s="6"/>
      <c r="C176" s="7"/>
      <c r="D176" s="7"/>
      <c r="E176" s="7"/>
      <c r="F176" s="8"/>
      <c r="G176" s="8"/>
      <c r="H176" s="8"/>
      <c r="I176" s="8"/>
      <c r="J176" s="7"/>
    </row>
    <row r="177" spans="1:10" ht="78.75" x14ac:dyDescent="0.25">
      <c r="A177" s="7">
        <v>9</v>
      </c>
      <c r="B177" s="4" t="s">
        <v>121</v>
      </c>
      <c r="C177" s="3"/>
      <c r="D177" s="7"/>
      <c r="E177" s="7"/>
      <c r="F177" s="7"/>
      <c r="G177" s="7"/>
      <c r="H177" s="7"/>
      <c r="I177" s="10"/>
      <c r="J177" s="7"/>
    </row>
    <row r="178" spans="1:10" x14ac:dyDescent="0.25">
      <c r="A178" s="7"/>
      <c r="B178" s="6" t="s">
        <v>59</v>
      </c>
      <c r="C178" s="7" t="s">
        <v>13</v>
      </c>
      <c r="D178" s="7">
        <v>1</v>
      </c>
      <c r="E178" s="7">
        <v>4</v>
      </c>
      <c r="F178" s="7">
        <f>5.05+2.26+2.51</f>
        <v>9.82</v>
      </c>
      <c r="G178" s="7">
        <v>0.45</v>
      </c>
      <c r="H178" s="8"/>
      <c r="I178" s="8">
        <f t="shared" ref="I178:I187" si="40">PRODUCT(D178:H178)</f>
        <v>17.676000000000002</v>
      </c>
      <c r="J178" s="7"/>
    </row>
    <row r="179" spans="1:10" x14ac:dyDescent="0.25">
      <c r="A179" s="7"/>
      <c r="B179" s="6"/>
      <c r="C179" s="7" t="s">
        <v>13</v>
      </c>
      <c r="D179" s="7">
        <v>1</v>
      </c>
      <c r="E179" s="7">
        <f>ROUND(F178/0.75+1,0)</f>
        <v>14</v>
      </c>
      <c r="F179" s="8">
        <v>0.45</v>
      </c>
      <c r="G179" s="7"/>
      <c r="H179" s="8">
        <f t="shared" ref="H179:H183" si="41">CONVERT(9,"ft","m")</f>
        <v>2.7431999999999999</v>
      </c>
      <c r="I179" s="8">
        <f t="shared" si="40"/>
        <v>17.282159999999998</v>
      </c>
      <c r="J179" s="7"/>
    </row>
    <row r="180" spans="1:10" x14ac:dyDescent="0.25">
      <c r="A180" s="7"/>
      <c r="B180" s="21" t="s">
        <v>60</v>
      </c>
      <c r="C180" s="7" t="s">
        <v>13</v>
      </c>
      <c r="D180" s="7">
        <v>1</v>
      </c>
      <c r="E180" s="7">
        <v>4</v>
      </c>
      <c r="F180" s="7">
        <v>3.2</v>
      </c>
      <c r="G180" s="7">
        <v>0.45</v>
      </c>
      <c r="H180" s="8"/>
      <c r="I180" s="8">
        <f t="shared" si="40"/>
        <v>5.7600000000000007</v>
      </c>
      <c r="J180" s="7"/>
    </row>
    <row r="181" spans="1:10" x14ac:dyDescent="0.25">
      <c r="A181" s="7"/>
      <c r="B181" s="6"/>
      <c r="C181" s="7" t="s">
        <v>13</v>
      </c>
      <c r="D181" s="7">
        <v>1</v>
      </c>
      <c r="E181" s="7">
        <f>ROUND(F180/0.75+1,0)</f>
        <v>5</v>
      </c>
      <c r="F181" s="8">
        <v>0.45</v>
      </c>
      <c r="G181" s="7"/>
      <c r="H181" s="8">
        <f t="shared" si="41"/>
        <v>2.7431999999999999</v>
      </c>
      <c r="I181" s="8">
        <f t="shared" ref="I181" si="42">PRODUCT(D181:H181)</f>
        <v>6.1722000000000001</v>
      </c>
      <c r="J181" s="7"/>
    </row>
    <row r="182" spans="1:10" x14ac:dyDescent="0.25">
      <c r="A182" s="7"/>
      <c r="B182" s="6" t="s">
        <v>12</v>
      </c>
      <c r="C182" s="7" t="s">
        <v>13</v>
      </c>
      <c r="D182" s="7">
        <v>1</v>
      </c>
      <c r="E182" s="7">
        <v>4</v>
      </c>
      <c r="F182" s="7">
        <f>9.2+2.13</f>
        <v>11.329999999999998</v>
      </c>
      <c r="G182" s="7">
        <v>0.45</v>
      </c>
      <c r="H182" s="8"/>
      <c r="I182" s="8">
        <f t="shared" si="40"/>
        <v>20.393999999999998</v>
      </c>
      <c r="J182" s="7"/>
    </row>
    <row r="183" spans="1:10" x14ac:dyDescent="0.25">
      <c r="A183" s="7"/>
      <c r="B183" s="6"/>
      <c r="C183" s="7" t="s">
        <v>13</v>
      </c>
      <c r="D183" s="7">
        <v>1</v>
      </c>
      <c r="E183" s="7">
        <f>ROUND(F182/0.75+1,0)</f>
        <v>16</v>
      </c>
      <c r="F183" s="8">
        <v>0.45</v>
      </c>
      <c r="G183" s="7"/>
      <c r="H183" s="8">
        <f t="shared" si="41"/>
        <v>2.7431999999999999</v>
      </c>
      <c r="I183" s="8">
        <f t="shared" si="40"/>
        <v>19.75104</v>
      </c>
      <c r="J183" s="7"/>
    </row>
    <row r="184" spans="1:10" x14ac:dyDescent="0.25">
      <c r="A184" s="7"/>
      <c r="B184" s="6" t="s">
        <v>62</v>
      </c>
      <c r="C184" s="7" t="s">
        <v>13</v>
      </c>
      <c r="D184" s="7">
        <v>1</v>
      </c>
      <c r="E184" s="7">
        <v>3</v>
      </c>
      <c r="F184" s="7">
        <v>2.44</v>
      </c>
      <c r="G184" s="7">
        <v>0.45</v>
      </c>
      <c r="H184" s="8"/>
      <c r="I184" s="8">
        <f t="shared" si="40"/>
        <v>3.294</v>
      </c>
      <c r="J184" s="7"/>
    </row>
    <row r="185" spans="1:10" x14ac:dyDescent="0.25">
      <c r="A185" s="7"/>
      <c r="B185" s="6"/>
      <c r="C185" s="7" t="s">
        <v>13</v>
      </c>
      <c r="D185" s="7">
        <v>1</v>
      </c>
      <c r="E185" s="7">
        <f>ROUND(F184/0.75+1,0)</f>
        <v>4</v>
      </c>
      <c r="F185" s="8">
        <v>0.45</v>
      </c>
      <c r="G185" s="7"/>
      <c r="H185" s="8">
        <v>1.5</v>
      </c>
      <c r="I185" s="8">
        <f t="shared" ref="I185" si="43">PRODUCT(D185:H185)</f>
        <v>2.7</v>
      </c>
      <c r="J185" s="7"/>
    </row>
    <row r="186" spans="1:10" x14ac:dyDescent="0.25">
      <c r="A186" s="7"/>
      <c r="B186" s="6" t="s">
        <v>105</v>
      </c>
      <c r="C186" s="7" t="s">
        <v>13</v>
      </c>
      <c r="D186" s="7">
        <v>1</v>
      </c>
      <c r="E186" s="7">
        <v>3</v>
      </c>
      <c r="F186" s="7">
        <v>3.5049999999999999</v>
      </c>
      <c r="G186" s="7">
        <v>0.45</v>
      </c>
      <c r="H186" s="8"/>
      <c r="I186" s="8">
        <f t="shared" si="40"/>
        <v>4.7317500000000008</v>
      </c>
      <c r="J186" s="7"/>
    </row>
    <row r="187" spans="1:10" x14ac:dyDescent="0.25">
      <c r="A187" s="7"/>
      <c r="B187" s="6"/>
      <c r="C187" s="7" t="s">
        <v>13</v>
      </c>
      <c r="D187" s="7">
        <v>1</v>
      </c>
      <c r="E187" s="7">
        <f>ROUND(F186/0.75+1,0)</f>
        <v>6</v>
      </c>
      <c r="F187" s="8">
        <v>0.45</v>
      </c>
      <c r="G187" s="7"/>
      <c r="H187" s="8">
        <v>1.5</v>
      </c>
      <c r="I187" s="8">
        <f t="shared" si="40"/>
        <v>4.0500000000000007</v>
      </c>
      <c r="J187" s="7"/>
    </row>
    <row r="188" spans="1:10" x14ac:dyDescent="0.25">
      <c r="A188" s="7"/>
      <c r="B188" s="9" t="s">
        <v>10</v>
      </c>
      <c r="C188" s="3" t="s">
        <v>13</v>
      </c>
      <c r="D188" s="7"/>
      <c r="E188" s="7"/>
      <c r="F188" s="7"/>
      <c r="G188" s="7"/>
      <c r="H188" s="7"/>
      <c r="I188" s="10">
        <f>SUM(I178:I187)</f>
        <v>101.81115</v>
      </c>
      <c r="J188" s="7"/>
    </row>
    <row r="189" spans="1:10" x14ac:dyDescent="0.25">
      <c r="A189" s="7"/>
      <c r="B189" s="6"/>
      <c r="C189" s="7"/>
      <c r="D189" s="7"/>
      <c r="E189" s="7"/>
      <c r="F189" s="7"/>
      <c r="G189" s="7"/>
      <c r="H189" s="7"/>
      <c r="I189" s="8"/>
      <c r="J189" s="7"/>
    </row>
    <row r="190" spans="1:10" ht="110.25" x14ac:dyDescent="0.25">
      <c r="A190" s="7">
        <v>10</v>
      </c>
      <c r="B190" s="4" t="s">
        <v>122</v>
      </c>
      <c r="C190" s="3"/>
      <c r="D190" s="7"/>
      <c r="E190" s="7"/>
      <c r="F190" s="7"/>
      <c r="G190" s="7"/>
      <c r="H190" s="7"/>
      <c r="I190" s="10"/>
      <c r="J190" s="7"/>
    </row>
    <row r="191" spans="1:10" x14ac:dyDescent="0.25">
      <c r="A191" s="7"/>
      <c r="B191" s="6" t="s">
        <v>59</v>
      </c>
      <c r="C191" s="7" t="s">
        <v>13</v>
      </c>
      <c r="D191" s="7">
        <v>1</v>
      </c>
      <c r="E191" s="7">
        <v>1</v>
      </c>
      <c r="F191" s="7">
        <f>5.05+2.26+2.51</f>
        <v>9.82</v>
      </c>
      <c r="G191" s="7"/>
      <c r="H191" s="8">
        <f t="shared" ref="H191:H193" si="44">CONVERT(9,"ft","m")</f>
        <v>2.7431999999999999</v>
      </c>
      <c r="I191" s="8">
        <f t="shared" ref="I191:I194" si="45">PRODUCT(D191:H191)</f>
        <v>26.938223999999998</v>
      </c>
      <c r="J191" s="7"/>
    </row>
    <row r="192" spans="1:10" x14ac:dyDescent="0.25">
      <c r="A192" s="7"/>
      <c r="B192" s="21" t="s">
        <v>60</v>
      </c>
      <c r="C192" s="7" t="s">
        <v>13</v>
      </c>
      <c r="D192" s="7">
        <v>1</v>
      </c>
      <c r="E192" s="7">
        <v>1</v>
      </c>
      <c r="F192" s="7">
        <v>3.2</v>
      </c>
      <c r="G192" s="7"/>
      <c r="H192" s="8">
        <f t="shared" si="44"/>
        <v>2.7431999999999999</v>
      </c>
      <c r="I192" s="8">
        <f t="shared" si="45"/>
        <v>8.7782400000000003</v>
      </c>
      <c r="J192" s="7"/>
    </row>
    <row r="193" spans="1:10" x14ac:dyDescent="0.25">
      <c r="A193" s="7"/>
      <c r="B193" s="6" t="s">
        <v>12</v>
      </c>
      <c r="C193" s="7" t="s">
        <v>13</v>
      </c>
      <c r="D193" s="7">
        <v>1</v>
      </c>
      <c r="E193" s="7">
        <v>1</v>
      </c>
      <c r="F193" s="7">
        <f>9.2+2.13</f>
        <v>11.329999999999998</v>
      </c>
      <c r="G193" s="7"/>
      <c r="H193" s="8">
        <f t="shared" si="44"/>
        <v>2.7431999999999999</v>
      </c>
      <c r="I193" s="8">
        <f t="shared" si="45"/>
        <v>31.080455999999995</v>
      </c>
      <c r="J193" s="7"/>
    </row>
    <row r="194" spans="1:10" x14ac:dyDescent="0.25">
      <c r="A194" s="7"/>
      <c r="B194" s="6" t="s">
        <v>62</v>
      </c>
      <c r="C194" s="7" t="s">
        <v>13</v>
      </c>
      <c r="D194" s="7">
        <v>1</v>
      </c>
      <c r="E194" s="7">
        <v>1</v>
      </c>
      <c r="F194" s="7">
        <v>2.44</v>
      </c>
      <c r="G194" s="7"/>
      <c r="H194" s="8">
        <v>1.5</v>
      </c>
      <c r="I194" s="8">
        <f t="shared" si="45"/>
        <v>3.66</v>
      </c>
      <c r="J194" s="7"/>
    </row>
    <row r="195" spans="1:10" x14ac:dyDescent="0.25">
      <c r="A195" s="7"/>
      <c r="B195" s="6" t="s">
        <v>105</v>
      </c>
      <c r="C195" s="7" t="s">
        <v>13</v>
      </c>
      <c r="D195" s="7">
        <v>1</v>
      </c>
      <c r="E195" s="7">
        <v>1</v>
      </c>
      <c r="F195" s="7">
        <v>3.5049999999999999</v>
      </c>
      <c r="G195" s="7"/>
      <c r="H195" s="8">
        <v>1.5</v>
      </c>
      <c r="I195" s="8">
        <f t="shared" ref="I195" si="46">PRODUCT(D195:H195)</f>
        <v>5.2575000000000003</v>
      </c>
      <c r="J195" s="7"/>
    </row>
    <row r="196" spans="1:10" x14ac:dyDescent="0.25">
      <c r="A196" s="7"/>
      <c r="B196" s="9" t="s">
        <v>10</v>
      </c>
      <c r="C196" s="3" t="s">
        <v>13</v>
      </c>
      <c r="D196" s="7"/>
      <c r="E196" s="7"/>
      <c r="F196" s="7"/>
      <c r="G196" s="7"/>
      <c r="H196" s="7"/>
      <c r="I196" s="10">
        <f>SUM(I191:I195)</f>
        <v>75.71441999999999</v>
      </c>
      <c r="J196" s="7"/>
    </row>
    <row r="197" spans="1:10" x14ac:dyDescent="0.25">
      <c r="A197" s="7"/>
      <c r="B197" s="9"/>
      <c r="C197" s="3"/>
      <c r="D197" s="7"/>
      <c r="E197" s="7"/>
      <c r="F197" s="7"/>
      <c r="G197" s="7"/>
      <c r="H197" s="7"/>
      <c r="I197" s="10"/>
      <c r="J197" s="7"/>
    </row>
    <row r="198" spans="1:10" ht="78.75" x14ac:dyDescent="0.25">
      <c r="A198" s="7">
        <v>11</v>
      </c>
      <c r="B198" s="44" t="s">
        <v>123</v>
      </c>
      <c r="C198" s="3"/>
      <c r="D198" s="7"/>
      <c r="E198" s="7"/>
      <c r="F198" s="7"/>
      <c r="G198" s="7"/>
      <c r="H198" s="7"/>
      <c r="I198" s="10"/>
      <c r="J198" s="7"/>
    </row>
    <row r="199" spans="1:10" x14ac:dyDescent="0.25">
      <c r="A199" s="7"/>
      <c r="B199" s="6" t="s">
        <v>59</v>
      </c>
      <c r="C199" s="7" t="s">
        <v>13</v>
      </c>
      <c r="D199" s="7">
        <v>1</v>
      </c>
      <c r="E199" s="7">
        <v>4</v>
      </c>
      <c r="F199" s="7">
        <f>5.05+2.26+2.51</f>
        <v>9.82</v>
      </c>
      <c r="G199" s="7"/>
      <c r="H199" s="8"/>
      <c r="I199" s="8"/>
      <c r="J199" s="7"/>
    </row>
    <row r="200" spans="1:10" x14ac:dyDescent="0.25">
      <c r="A200" s="7"/>
      <c r="B200" s="6"/>
      <c r="C200" s="7" t="s">
        <v>13</v>
      </c>
      <c r="D200" s="7">
        <v>6</v>
      </c>
      <c r="E200" s="7">
        <f>ROUND(F199/0.75+1,0)</f>
        <v>14</v>
      </c>
      <c r="F200" s="8"/>
      <c r="G200" s="7"/>
      <c r="H200" s="8"/>
      <c r="I200" s="8">
        <f t="shared" ref="I200:I208" si="47">PRODUCT(D200:H200)</f>
        <v>84</v>
      </c>
      <c r="J200" s="7"/>
    </row>
    <row r="201" spans="1:10" x14ac:dyDescent="0.25">
      <c r="A201" s="7"/>
      <c r="B201" s="21" t="s">
        <v>60</v>
      </c>
      <c r="C201" s="7" t="s">
        <v>13</v>
      </c>
      <c r="D201" s="7">
        <v>1</v>
      </c>
      <c r="E201" s="7">
        <v>4</v>
      </c>
      <c r="F201" s="7">
        <v>3.2</v>
      </c>
      <c r="G201" s="7"/>
      <c r="H201" s="8"/>
      <c r="I201" s="8"/>
      <c r="J201" s="7"/>
    </row>
    <row r="202" spans="1:10" x14ac:dyDescent="0.25">
      <c r="A202" s="7"/>
      <c r="B202" s="6"/>
      <c r="C202" s="7" t="s">
        <v>13</v>
      </c>
      <c r="D202" s="7">
        <v>6</v>
      </c>
      <c r="E202" s="7">
        <f>ROUND(F201/0.75+1,0)</f>
        <v>5</v>
      </c>
      <c r="F202" s="8"/>
      <c r="G202" s="7"/>
      <c r="H202" s="8"/>
      <c r="I202" s="8">
        <f t="shared" si="47"/>
        <v>30</v>
      </c>
      <c r="J202" s="7"/>
    </row>
    <row r="203" spans="1:10" x14ac:dyDescent="0.25">
      <c r="A203" s="7"/>
      <c r="B203" s="6" t="s">
        <v>12</v>
      </c>
      <c r="C203" s="7" t="s">
        <v>13</v>
      </c>
      <c r="D203" s="7">
        <v>1</v>
      </c>
      <c r="E203" s="7">
        <v>4</v>
      </c>
      <c r="F203" s="7">
        <f>9.2+2.13</f>
        <v>11.329999999999998</v>
      </c>
      <c r="G203" s="7"/>
      <c r="H203" s="8"/>
      <c r="I203" s="8"/>
      <c r="J203" s="7"/>
    </row>
    <row r="204" spans="1:10" x14ac:dyDescent="0.25">
      <c r="A204" s="7"/>
      <c r="B204" s="6"/>
      <c r="C204" s="7" t="s">
        <v>13</v>
      </c>
      <c r="D204" s="7">
        <v>6</v>
      </c>
      <c r="E204" s="7">
        <f>ROUND(F203/0.75+1,0)</f>
        <v>16</v>
      </c>
      <c r="F204" s="8"/>
      <c r="G204" s="7"/>
      <c r="H204" s="8"/>
      <c r="I204" s="8">
        <f t="shared" si="47"/>
        <v>96</v>
      </c>
      <c r="J204" s="7"/>
    </row>
    <row r="205" spans="1:10" x14ac:dyDescent="0.25">
      <c r="A205" s="7"/>
      <c r="B205" s="6" t="s">
        <v>62</v>
      </c>
      <c r="C205" s="7" t="s">
        <v>13</v>
      </c>
      <c r="D205" s="7">
        <v>1</v>
      </c>
      <c r="E205" s="7">
        <v>3</v>
      </c>
      <c r="F205" s="7">
        <v>2.44</v>
      </c>
      <c r="G205" s="7"/>
      <c r="H205" s="8"/>
      <c r="I205" s="8"/>
      <c r="J205" s="7"/>
    </row>
    <row r="206" spans="1:10" x14ac:dyDescent="0.25">
      <c r="A206" s="7"/>
      <c r="B206" s="6"/>
      <c r="C206" s="7" t="s">
        <v>13</v>
      </c>
      <c r="D206" s="7">
        <v>4</v>
      </c>
      <c r="E206" s="7">
        <f>ROUND(F205/0.75+1,0)</f>
        <v>4</v>
      </c>
      <c r="F206" s="8"/>
      <c r="G206" s="7"/>
      <c r="H206" s="8"/>
      <c r="I206" s="8">
        <f t="shared" si="47"/>
        <v>16</v>
      </c>
      <c r="J206" s="7"/>
    </row>
    <row r="207" spans="1:10" x14ac:dyDescent="0.25">
      <c r="A207" s="7"/>
      <c r="B207" s="6" t="s">
        <v>105</v>
      </c>
      <c r="C207" s="7" t="s">
        <v>13</v>
      </c>
      <c r="D207" s="7">
        <v>1</v>
      </c>
      <c r="E207" s="7">
        <v>3</v>
      </c>
      <c r="F207" s="7">
        <v>3.5049999999999999</v>
      </c>
      <c r="G207" s="7"/>
      <c r="H207" s="8"/>
      <c r="I207" s="8"/>
      <c r="J207" s="7"/>
    </row>
    <row r="208" spans="1:10" x14ac:dyDescent="0.25">
      <c r="A208" s="7"/>
      <c r="B208" s="6"/>
      <c r="C208" s="7" t="s">
        <v>13</v>
      </c>
      <c r="D208" s="7">
        <v>4</v>
      </c>
      <c r="E208" s="7">
        <f>ROUND(F207/0.75+1,0)</f>
        <v>6</v>
      </c>
      <c r="F208" s="8"/>
      <c r="G208" s="7"/>
      <c r="H208" s="8"/>
      <c r="I208" s="8">
        <f t="shared" si="47"/>
        <v>24</v>
      </c>
      <c r="J208" s="7"/>
    </row>
    <row r="209" spans="1:10" x14ac:dyDescent="0.25">
      <c r="A209" s="7"/>
      <c r="B209" s="9" t="s">
        <v>10</v>
      </c>
      <c r="C209" s="3" t="s">
        <v>13</v>
      </c>
      <c r="D209" s="7"/>
      <c r="E209" s="7"/>
      <c r="F209" s="7"/>
      <c r="G209" s="7"/>
      <c r="H209" s="7"/>
      <c r="I209" s="10">
        <f>SUM(I199:I208)</f>
        <v>250</v>
      </c>
      <c r="J209" s="7"/>
    </row>
    <row r="210" spans="1:10" x14ac:dyDescent="0.25">
      <c r="A210" s="7"/>
      <c r="B210" s="47"/>
      <c r="C210" s="3"/>
      <c r="D210" s="7"/>
      <c r="E210" s="7"/>
      <c r="F210" s="7"/>
      <c r="G210" s="7"/>
      <c r="H210" s="7"/>
      <c r="I210" s="10"/>
      <c r="J210" s="7"/>
    </row>
    <row r="211" spans="1:10" ht="47.25" x14ac:dyDescent="0.25">
      <c r="A211" s="7">
        <v>12</v>
      </c>
      <c r="B211" s="44" t="s">
        <v>125</v>
      </c>
      <c r="C211" s="3"/>
      <c r="D211" s="7"/>
      <c r="E211" s="7"/>
      <c r="F211" s="7"/>
      <c r="G211" s="7"/>
      <c r="H211" s="7"/>
      <c r="I211" s="10"/>
      <c r="J211" s="7"/>
    </row>
    <row r="212" spans="1:10" x14ac:dyDescent="0.25">
      <c r="A212" s="7"/>
      <c r="B212" s="6" t="s">
        <v>59</v>
      </c>
      <c r="C212" s="7" t="s">
        <v>13</v>
      </c>
      <c r="D212" s="7">
        <v>1</v>
      </c>
      <c r="E212" s="7">
        <v>4</v>
      </c>
      <c r="F212" s="7">
        <f>5.05+2.26+2.51</f>
        <v>9.82</v>
      </c>
      <c r="G212" s="7"/>
      <c r="H212" s="8"/>
      <c r="I212" s="8"/>
      <c r="J212" s="7"/>
    </row>
    <row r="213" spans="1:10" x14ac:dyDescent="0.25">
      <c r="A213" s="7"/>
      <c r="B213" s="6"/>
      <c r="C213" s="7" t="s">
        <v>13</v>
      </c>
      <c r="D213" s="7">
        <v>6</v>
      </c>
      <c r="E213" s="7">
        <f>ROUND(F212/0.75+1,0)</f>
        <v>14</v>
      </c>
      <c r="F213" s="8"/>
      <c r="G213" s="7"/>
      <c r="H213" s="8"/>
      <c r="I213" s="8">
        <f t="shared" ref="I213" si="48">PRODUCT(D213:H213)</f>
        <v>84</v>
      </c>
      <c r="J213" s="7"/>
    </row>
    <row r="214" spans="1:10" x14ac:dyDescent="0.25">
      <c r="A214" s="7"/>
      <c r="B214" s="21" t="s">
        <v>60</v>
      </c>
      <c r="C214" s="7" t="s">
        <v>13</v>
      </c>
      <c r="D214" s="7">
        <v>1</v>
      </c>
      <c r="E214" s="7">
        <v>4</v>
      </c>
      <c r="F214" s="7">
        <v>3.2</v>
      </c>
      <c r="G214" s="7"/>
      <c r="H214" s="8"/>
      <c r="I214" s="8"/>
      <c r="J214" s="7"/>
    </row>
    <row r="215" spans="1:10" x14ac:dyDescent="0.25">
      <c r="A215" s="7"/>
      <c r="B215" s="6"/>
      <c r="C215" s="7" t="s">
        <v>13</v>
      </c>
      <c r="D215" s="7">
        <v>6</v>
      </c>
      <c r="E215" s="7">
        <f>ROUND(F214/0.75+1,0)</f>
        <v>5</v>
      </c>
      <c r="F215" s="8"/>
      <c r="G215" s="7"/>
      <c r="H215" s="8"/>
      <c r="I215" s="8">
        <f t="shared" ref="I215" si="49">PRODUCT(D215:H215)</f>
        <v>30</v>
      </c>
      <c r="J215" s="7"/>
    </row>
    <row r="216" spans="1:10" x14ac:dyDescent="0.25">
      <c r="A216" s="7"/>
      <c r="B216" s="6" t="s">
        <v>12</v>
      </c>
      <c r="C216" s="7" t="s">
        <v>13</v>
      </c>
      <c r="D216" s="7">
        <v>1</v>
      </c>
      <c r="E216" s="7">
        <v>4</v>
      </c>
      <c r="F216" s="7">
        <f>9.2+2.13</f>
        <v>11.329999999999998</v>
      </c>
      <c r="G216" s="7"/>
      <c r="H216" s="8"/>
      <c r="I216" s="8"/>
      <c r="J216" s="7"/>
    </row>
    <row r="217" spans="1:10" x14ac:dyDescent="0.25">
      <c r="A217" s="7"/>
      <c r="B217" s="6"/>
      <c r="C217" s="7" t="s">
        <v>13</v>
      </c>
      <c r="D217" s="7">
        <v>6</v>
      </c>
      <c r="E217" s="7">
        <f>ROUND(F216/0.75+1,0)</f>
        <v>16</v>
      </c>
      <c r="F217" s="8"/>
      <c r="G217" s="7"/>
      <c r="H217" s="8"/>
      <c r="I217" s="8">
        <f t="shared" ref="I217" si="50">PRODUCT(D217:H217)</f>
        <v>96</v>
      </c>
      <c r="J217" s="7"/>
    </row>
    <row r="218" spans="1:10" x14ac:dyDescent="0.25">
      <c r="A218" s="7"/>
      <c r="B218" s="6" t="s">
        <v>62</v>
      </c>
      <c r="C218" s="7" t="s">
        <v>13</v>
      </c>
      <c r="D218" s="7">
        <v>1</v>
      </c>
      <c r="E218" s="7">
        <v>3</v>
      </c>
      <c r="F218" s="7">
        <v>2.44</v>
      </c>
      <c r="G218" s="7"/>
      <c r="H218" s="8"/>
      <c r="I218" s="8"/>
      <c r="J218" s="7"/>
    </row>
    <row r="219" spans="1:10" x14ac:dyDescent="0.25">
      <c r="A219" s="7"/>
      <c r="B219" s="6"/>
      <c r="C219" s="7" t="s">
        <v>13</v>
      </c>
      <c r="D219" s="7">
        <v>4</v>
      </c>
      <c r="E219" s="7">
        <f>ROUND(F218/0.75+1,0)</f>
        <v>4</v>
      </c>
      <c r="F219" s="8"/>
      <c r="G219" s="7"/>
      <c r="H219" s="8"/>
      <c r="I219" s="8">
        <f t="shared" ref="I219" si="51">PRODUCT(D219:H219)</f>
        <v>16</v>
      </c>
      <c r="J219" s="7"/>
    </row>
    <row r="220" spans="1:10" x14ac:dyDescent="0.25">
      <c r="A220" s="7"/>
      <c r="B220" s="6" t="s">
        <v>105</v>
      </c>
      <c r="C220" s="7" t="s">
        <v>13</v>
      </c>
      <c r="D220" s="7">
        <v>1</v>
      </c>
      <c r="E220" s="7">
        <v>3</v>
      </c>
      <c r="F220" s="7">
        <v>3.5049999999999999</v>
      </c>
      <c r="G220" s="7"/>
      <c r="H220" s="8"/>
      <c r="I220" s="8"/>
      <c r="J220" s="7"/>
    </row>
    <row r="221" spans="1:10" x14ac:dyDescent="0.25">
      <c r="A221" s="7"/>
      <c r="B221" s="6"/>
      <c r="C221" s="7" t="s">
        <v>13</v>
      </c>
      <c r="D221" s="7">
        <v>4</v>
      </c>
      <c r="E221" s="7">
        <f>ROUND(F220/0.75+1,0)</f>
        <v>6</v>
      </c>
      <c r="F221" s="8"/>
      <c r="G221" s="7"/>
      <c r="H221" s="8"/>
      <c r="I221" s="8">
        <f t="shared" ref="I221" si="52">PRODUCT(D221:H221)</f>
        <v>24</v>
      </c>
      <c r="J221" s="7"/>
    </row>
    <row r="222" spans="1:10" x14ac:dyDescent="0.25">
      <c r="A222" s="7"/>
      <c r="B222" s="9" t="s">
        <v>10</v>
      </c>
      <c r="C222" s="3" t="s">
        <v>13</v>
      </c>
      <c r="D222" s="7"/>
      <c r="E222" s="7"/>
      <c r="F222" s="7"/>
      <c r="G222" s="7"/>
      <c r="H222" s="7"/>
      <c r="I222" s="10">
        <f>SUM(I212:I221)</f>
        <v>250</v>
      </c>
      <c r="J222" s="7"/>
    </row>
    <row r="223" spans="1:10" x14ac:dyDescent="0.25">
      <c r="A223" s="7"/>
      <c r="B223" s="47"/>
      <c r="C223" s="3"/>
      <c r="D223" s="7"/>
      <c r="E223" s="7"/>
      <c r="F223" s="7"/>
      <c r="G223" s="7"/>
      <c r="H223" s="7"/>
      <c r="I223" s="10"/>
      <c r="J223" s="7"/>
    </row>
    <row r="224" spans="1:10" s="46" customFormat="1" ht="94.5" x14ac:dyDescent="0.25">
      <c r="A224" s="7">
        <v>13</v>
      </c>
      <c r="B224" s="5" t="s">
        <v>129</v>
      </c>
      <c r="C224" s="7"/>
      <c r="D224" s="7"/>
      <c r="E224" s="7"/>
      <c r="F224" s="8"/>
      <c r="G224" s="8"/>
      <c r="H224" s="8"/>
      <c r="I224" s="8"/>
      <c r="J224" s="7"/>
    </row>
    <row r="225" spans="1:10" s="46" customFormat="1" x14ac:dyDescent="0.25">
      <c r="A225" s="7"/>
      <c r="B225" s="33" t="s">
        <v>95</v>
      </c>
      <c r="C225" s="7"/>
      <c r="D225" s="7"/>
      <c r="E225" s="7"/>
      <c r="F225" s="8"/>
      <c r="G225" s="8"/>
      <c r="H225" s="8"/>
      <c r="I225" s="8"/>
      <c r="J225" s="7"/>
    </row>
    <row r="226" spans="1:10" s="46" customFormat="1" x14ac:dyDescent="0.25">
      <c r="A226" s="7"/>
      <c r="B226" s="6" t="s">
        <v>29</v>
      </c>
      <c r="C226" s="7" t="s">
        <v>4</v>
      </c>
      <c r="D226" s="7">
        <v>1</v>
      </c>
      <c r="E226" s="7">
        <v>8</v>
      </c>
      <c r="F226" s="13"/>
      <c r="G226" s="8"/>
      <c r="H226" s="8"/>
      <c r="I226" s="8">
        <f t="shared" ref="I226:I229" si="53">PRODUCT(D226:H226)</f>
        <v>8</v>
      </c>
      <c r="J226" s="7"/>
    </row>
    <row r="227" spans="1:10" s="46" customFormat="1" x14ac:dyDescent="0.25">
      <c r="A227" s="7"/>
      <c r="B227" s="6" t="s">
        <v>29</v>
      </c>
      <c r="C227" s="7" t="s">
        <v>4</v>
      </c>
      <c r="D227" s="7">
        <v>1</v>
      </c>
      <c r="E227" s="7">
        <v>4</v>
      </c>
      <c r="F227" s="8"/>
      <c r="G227" s="8"/>
      <c r="H227" s="8"/>
      <c r="I227" s="8">
        <f t="shared" si="53"/>
        <v>4</v>
      </c>
      <c r="J227" s="7"/>
    </row>
    <row r="228" spans="1:10" s="46" customFormat="1" x14ac:dyDescent="0.25">
      <c r="A228" s="7"/>
      <c r="B228" s="6" t="s">
        <v>30</v>
      </c>
      <c r="C228" s="7" t="s">
        <v>4</v>
      </c>
      <c r="D228" s="7">
        <v>1</v>
      </c>
      <c r="E228" s="7">
        <v>4</v>
      </c>
      <c r="F228" s="8"/>
      <c r="G228" s="8"/>
      <c r="H228" s="8"/>
      <c r="I228" s="8">
        <f t="shared" si="53"/>
        <v>4</v>
      </c>
      <c r="J228" s="7"/>
    </row>
    <row r="229" spans="1:10" s="46" customFormat="1" x14ac:dyDescent="0.25">
      <c r="A229" s="7"/>
      <c r="B229" s="6" t="s">
        <v>30</v>
      </c>
      <c r="C229" s="7" t="s">
        <v>4</v>
      </c>
      <c r="D229" s="7">
        <v>1</v>
      </c>
      <c r="E229" s="7">
        <v>4</v>
      </c>
      <c r="F229" s="8"/>
      <c r="G229" s="8"/>
      <c r="H229" s="8"/>
      <c r="I229" s="8">
        <f t="shared" si="53"/>
        <v>4</v>
      </c>
      <c r="J229" s="7"/>
    </row>
    <row r="230" spans="1:10" s="46" customFormat="1" x14ac:dyDescent="0.25">
      <c r="A230" s="7"/>
      <c r="B230" s="9" t="s">
        <v>10</v>
      </c>
      <c r="C230" s="3" t="s">
        <v>4</v>
      </c>
      <c r="D230" s="7"/>
      <c r="E230" s="7"/>
      <c r="F230" s="8"/>
      <c r="G230" s="8"/>
      <c r="H230" s="8"/>
      <c r="I230" s="10">
        <f>SUM(I226:I229)</f>
        <v>20</v>
      </c>
      <c r="J230" s="7"/>
    </row>
    <row r="231" spans="1:10" s="46" customFormat="1" x14ac:dyDescent="0.25">
      <c r="A231" s="7"/>
      <c r="B231" s="34"/>
      <c r="C231" s="7"/>
      <c r="D231" s="7"/>
      <c r="E231" s="7"/>
      <c r="F231" s="8"/>
      <c r="G231" s="8"/>
      <c r="H231" s="8"/>
      <c r="I231" s="10"/>
      <c r="J231" s="7"/>
    </row>
    <row r="232" spans="1:10" s="46" customFormat="1" ht="157.5" x14ac:dyDescent="0.25">
      <c r="A232" s="7">
        <v>14</v>
      </c>
      <c r="B232" s="5" t="s">
        <v>42</v>
      </c>
      <c r="C232" s="7"/>
      <c r="D232" s="7"/>
      <c r="E232" s="7"/>
      <c r="F232" s="13"/>
      <c r="G232" s="8"/>
      <c r="H232" s="8"/>
      <c r="I232" s="8"/>
      <c r="J232" s="7"/>
    </row>
    <row r="233" spans="1:10" s="46" customFormat="1" x14ac:dyDescent="0.25">
      <c r="A233" s="7"/>
      <c r="B233" s="6" t="s">
        <v>87</v>
      </c>
      <c r="C233" s="7" t="s">
        <v>4</v>
      </c>
      <c r="D233" s="7">
        <v>1</v>
      </c>
      <c r="E233" s="7">
        <v>1</v>
      </c>
      <c r="F233" s="13"/>
      <c r="G233" s="8"/>
      <c r="H233" s="8"/>
      <c r="I233" s="8">
        <f t="shared" ref="I233" si="54">PRODUCT(D233:H233)</f>
        <v>1</v>
      </c>
      <c r="J233" s="7"/>
    </row>
    <row r="234" spans="1:10" s="46" customFormat="1" x14ac:dyDescent="0.25">
      <c r="A234" s="7"/>
      <c r="B234" s="9" t="s">
        <v>10</v>
      </c>
      <c r="C234" s="3" t="s">
        <v>4</v>
      </c>
      <c r="D234" s="7"/>
      <c r="E234" s="7"/>
      <c r="F234" s="8"/>
      <c r="G234" s="8"/>
      <c r="H234" s="8"/>
      <c r="I234" s="10">
        <f>SUM(I233)</f>
        <v>1</v>
      </c>
      <c r="J234" s="7"/>
    </row>
    <row r="235" spans="1:10" s="46" customFormat="1" x14ac:dyDescent="0.25">
      <c r="A235" s="7"/>
      <c r="B235" s="6"/>
      <c r="C235" s="7"/>
      <c r="D235" s="7"/>
      <c r="E235" s="7"/>
      <c r="F235" s="8"/>
      <c r="G235" s="8"/>
      <c r="H235" s="8"/>
      <c r="I235" s="8"/>
      <c r="J235" s="7"/>
    </row>
    <row r="236" spans="1:10" ht="157.5" x14ac:dyDescent="0.25">
      <c r="A236" s="7">
        <v>15</v>
      </c>
      <c r="B236" s="5" t="s">
        <v>41</v>
      </c>
      <c r="C236" s="7"/>
      <c r="D236" s="7"/>
      <c r="E236" s="7"/>
      <c r="F236" s="13"/>
      <c r="G236" s="8"/>
      <c r="H236" s="8"/>
      <c r="I236" s="8"/>
      <c r="J236" s="7"/>
    </row>
    <row r="237" spans="1:10" x14ac:dyDescent="0.25">
      <c r="A237" s="7"/>
      <c r="B237" s="6" t="s">
        <v>98</v>
      </c>
      <c r="C237" s="7" t="s">
        <v>4</v>
      </c>
      <c r="D237" s="7">
        <v>1</v>
      </c>
      <c r="E237" s="7">
        <v>4</v>
      </c>
      <c r="F237" s="13"/>
      <c r="G237" s="8"/>
      <c r="H237" s="8"/>
      <c r="I237" s="8">
        <f t="shared" ref="I237:I238" si="55">PRODUCT(D237:H237)</f>
        <v>4</v>
      </c>
      <c r="J237" s="7"/>
    </row>
    <row r="238" spans="1:10" x14ac:dyDescent="0.25">
      <c r="A238" s="7"/>
      <c r="B238" s="6" t="s">
        <v>99</v>
      </c>
      <c r="C238" s="7" t="s">
        <v>4</v>
      </c>
      <c r="D238" s="7">
        <v>1</v>
      </c>
      <c r="E238" s="7">
        <v>1</v>
      </c>
      <c r="F238" s="13"/>
      <c r="G238" s="8"/>
      <c r="H238" s="8"/>
      <c r="I238" s="8">
        <f t="shared" si="55"/>
        <v>1</v>
      </c>
      <c r="J238" s="7"/>
    </row>
    <row r="239" spans="1:10" x14ac:dyDescent="0.25">
      <c r="A239" s="7"/>
      <c r="B239" s="9" t="s">
        <v>10</v>
      </c>
      <c r="C239" s="3" t="s">
        <v>4</v>
      </c>
      <c r="D239" s="7"/>
      <c r="E239" s="7"/>
      <c r="F239" s="8"/>
      <c r="G239" s="8"/>
      <c r="H239" s="8"/>
      <c r="I239" s="10">
        <f>SUM(I237:I238)</f>
        <v>5</v>
      </c>
      <c r="J239" s="7"/>
    </row>
    <row r="240" spans="1:10" x14ac:dyDescent="0.25">
      <c r="A240" s="7"/>
      <c r="B240" s="6"/>
      <c r="C240" s="7"/>
      <c r="D240" s="7"/>
      <c r="E240" s="7"/>
      <c r="F240" s="8"/>
      <c r="G240" s="8"/>
      <c r="H240" s="8"/>
      <c r="I240" s="8"/>
      <c r="J240" s="7"/>
    </row>
    <row r="241" spans="1:10" ht="157.5" x14ac:dyDescent="0.25">
      <c r="A241" s="7">
        <v>16</v>
      </c>
      <c r="B241" s="5" t="s">
        <v>40</v>
      </c>
      <c r="C241" s="7"/>
      <c r="D241" s="7"/>
      <c r="E241" s="7"/>
      <c r="F241" s="13"/>
      <c r="G241" s="8"/>
      <c r="H241" s="8"/>
      <c r="I241" s="8"/>
      <c r="J241" s="7"/>
    </row>
    <row r="242" spans="1:10" x14ac:dyDescent="0.25">
      <c r="A242" s="7"/>
      <c r="B242" s="6" t="s">
        <v>100</v>
      </c>
      <c r="C242" s="7" t="s">
        <v>4</v>
      </c>
      <c r="D242" s="7">
        <v>1</v>
      </c>
      <c r="E242" s="7">
        <v>6</v>
      </c>
      <c r="F242" s="13"/>
      <c r="G242" s="8"/>
      <c r="H242" s="8"/>
      <c r="I242" s="8">
        <f t="shared" ref="I242:I243" si="56">PRODUCT(D242:H242)</f>
        <v>6</v>
      </c>
      <c r="J242" s="7"/>
    </row>
    <row r="243" spans="1:10" x14ac:dyDescent="0.25">
      <c r="A243" s="7"/>
      <c r="B243" s="6" t="s">
        <v>21</v>
      </c>
      <c r="C243" s="7" t="s">
        <v>4</v>
      </c>
      <c r="D243" s="7">
        <v>1</v>
      </c>
      <c r="E243" s="7">
        <v>1</v>
      </c>
      <c r="F243" s="13"/>
      <c r="G243" s="8"/>
      <c r="H243" s="8"/>
      <c r="I243" s="8">
        <f t="shared" si="56"/>
        <v>1</v>
      </c>
      <c r="J243" s="7"/>
    </row>
    <row r="244" spans="1:10" x14ac:dyDescent="0.25">
      <c r="A244" s="7"/>
      <c r="B244" s="9" t="s">
        <v>10</v>
      </c>
      <c r="C244" s="3" t="s">
        <v>4</v>
      </c>
      <c r="D244" s="7"/>
      <c r="E244" s="7"/>
      <c r="F244" s="8"/>
      <c r="G244" s="8"/>
      <c r="H244" s="8"/>
      <c r="I244" s="10">
        <f>SUM(I242:I243)</f>
        <v>7</v>
      </c>
      <c r="J244" s="7"/>
    </row>
    <row r="245" spans="1:10" x14ac:dyDescent="0.25">
      <c r="A245" s="7"/>
      <c r="B245" s="6"/>
      <c r="C245" s="7"/>
      <c r="D245" s="7"/>
      <c r="E245" s="7"/>
      <c r="F245" s="8"/>
      <c r="G245" s="8"/>
      <c r="H245" s="8"/>
      <c r="I245" s="8"/>
      <c r="J245" s="7"/>
    </row>
    <row r="246" spans="1:10" ht="94.5" x14ac:dyDescent="0.25">
      <c r="A246" s="7">
        <v>17</v>
      </c>
      <c r="B246" s="5" t="s">
        <v>43</v>
      </c>
      <c r="C246" s="7"/>
      <c r="D246" s="7"/>
      <c r="E246" s="7"/>
      <c r="F246" s="13"/>
      <c r="G246" s="8"/>
      <c r="H246" s="8"/>
      <c r="I246" s="8"/>
      <c r="J246" s="7"/>
    </row>
    <row r="247" spans="1:10" x14ac:dyDescent="0.25">
      <c r="A247" s="7"/>
      <c r="B247" s="6" t="s">
        <v>44</v>
      </c>
      <c r="C247" s="7" t="s">
        <v>4</v>
      </c>
      <c r="D247" s="7">
        <v>1</v>
      </c>
      <c r="E247" s="7">
        <v>1</v>
      </c>
      <c r="F247" s="13"/>
      <c r="G247" s="8"/>
      <c r="H247" s="8"/>
      <c r="I247" s="8">
        <f t="shared" ref="I247" si="57">PRODUCT(D247:H247)</f>
        <v>1</v>
      </c>
      <c r="J247" s="7"/>
    </row>
    <row r="248" spans="1:10" x14ac:dyDescent="0.25">
      <c r="A248" s="7"/>
      <c r="B248" s="9" t="s">
        <v>10</v>
      </c>
      <c r="C248" s="3" t="s">
        <v>4</v>
      </c>
      <c r="D248" s="7"/>
      <c r="E248" s="7"/>
      <c r="F248" s="8"/>
      <c r="G248" s="8"/>
      <c r="H248" s="8"/>
      <c r="I248" s="10">
        <f>SUM(I247)</f>
        <v>1</v>
      </c>
      <c r="J248" s="7"/>
    </row>
    <row r="249" spans="1:10" x14ac:dyDescent="0.25">
      <c r="A249" s="7"/>
      <c r="B249" s="6"/>
      <c r="C249" s="7"/>
      <c r="D249" s="7"/>
      <c r="E249" s="7"/>
      <c r="F249" s="8"/>
      <c r="G249" s="8"/>
      <c r="H249" s="8"/>
      <c r="I249" s="8"/>
      <c r="J249" s="7"/>
    </row>
    <row r="250" spans="1:10" ht="94.5" x14ac:dyDescent="0.25">
      <c r="A250" s="7">
        <v>18</v>
      </c>
      <c r="B250" s="5" t="s">
        <v>55</v>
      </c>
      <c r="C250" s="7"/>
      <c r="D250" s="7"/>
      <c r="E250" s="7"/>
      <c r="F250" s="13"/>
      <c r="G250" s="8"/>
      <c r="H250" s="8"/>
      <c r="I250" s="8"/>
      <c r="J250" s="7"/>
    </row>
    <row r="251" spans="1:10" x14ac:dyDescent="0.25">
      <c r="A251" s="7"/>
      <c r="B251" s="6" t="s">
        <v>34</v>
      </c>
      <c r="C251" s="7" t="s">
        <v>4</v>
      </c>
      <c r="D251" s="7">
        <v>1</v>
      </c>
      <c r="E251" s="7">
        <v>6</v>
      </c>
      <c r="F251" s="13"/>
      <c r="G251" s="8"/>
      <c r="H251" s="8"/>
      <c r="I251" s="8">
        <f t="shared" ref="I251:I254" si="58">PRODUCT(D251:H251)</f>
        <v>6</v>
      </c>
      <c r="J251" s="7"/>
    </row>
    <row r="252" spans="1:10" x14ac:dyDescent="0.25">
      <c r="A252" s="7"/>
      <c r="B252" s="6" t="s">
        <v>35</v>
      </c>
      <c r="C252" s="7" t="s">
        <v>4</v>
      </c>
      <c r="D252" s="7">
        <v>1</v>
      </c>
      <c r="E252" s="7">
        <v>4</v>
      </c>
      <c r="F252" s="13"/>
      <c r="G252" s="8"/>
      <c r="H252" s="8"/>
      <c r="I252" s="8">
        <f t="shared" si="58"/>
        <v>4</v>
      </c>
      <c r="J252" s="7"/>
    </row>
    <row r="253" spans="1:10" x14ac:dyDescent="0.25">
      <c r="A253" s="7"/>
      <c r="B253" s="6" t="s">
        <v>36</v>
      </c>
      <c r="C253" s="7" t="s">
        <v>4</v>
      </c>
      <c r="D253" s="7">
        <v>1</v>
      </c>
      <c r="E253" s="7">
        <v>1</v>
      </c>
      <c r="F253" s="13"/>
      <c r="G253" s="8"/>
      <c r="H253" s="8"/>
      <c r="I253" s="8">
        <f t="shared" si="58"/>
        <v>1</v>
      </c>
      <c r="J253" s="7"/>
    </row>
    <row r="254" spans="1:10" x14ac:dyDescent="0.25">
      <c r="A254" s="7"/>
      <c r="B254" s="6" t="s">
        <v>30</v>
      </c>
      <c r="C254" s="7" t="s">
        <v>4</v>
      </c>
      <c r="D254" s="7">
        <v>1</v>
      </c>
      <c r="E254" s="7">
        <v>8</v>
      </c>
      <c r="F254" s="13"/>
      <c r="G254" s="8"/>
      <c r="H254" s="8"/>
      <c r="I254" s="8">
        <f t="shared" si="58"/>
        <v>8</v>
      </c>
      <c r="J254" s="7"/>
    </row>
    <row r="255" spans="1:10" x14ac:dyDescent="0.25">
      <c r="A255" s="7"/>
      <c r="B255" s="9" t="s">
        <v>10</v>
      </c>
      <c r="C255" s="3" t="s">
        <v>4</v>
      </c>
      <c r="D255" s="7"/>
      <c r="E255" s="7"/>
      <c r="F255" s="8"/>
      <c r="G255" s="8"/>
      <c r="H255" s="8"/>
      <c r="I255" s="10">
        <f>SUM(I251:I254)</f>
        <v>19</v>
      </c>
      <c r="J255" s="7"/>
    </row>
    <row r="256" spans="1:10" x14ac:dyDescent="0.25">
      <c r="A256" s="7"/>
      <c r="B256" s="6"/>
      <c r="C256" s="7"/>
      <c r="D256" s="7"/>
      <c r="E256" s="7"/>
      <c r="F256" s="8"/>
      <c r="G256" s="8"/>
      <c r="H256" s="8"/>
      <c r="I256" s="8"/>
      <c r="J256" s="7"/>
    </row>
    <row r="257" spans="1:10" ht="78.75" x14ac:dyDescent="0.25">
      <c r="A257" s="7">
        <v>19</v>
      </c>
      <c r="B257" s="5" t="s">
        <v>56</v>
      </c>
      <c r="C257" s="7"/>
      <c r="D257" s="7"/>
      <c r="E257" s="7"/>
      <c r="F257" s="13"/>
      <c r="G257" s="8"/>
      <c r="H257" s="8"/>
      <c r="I257" s="8"/>
      <c r="J257" s="7"/>
    </row>
    <row r="258" spans="1:10" x14ac:dyDescent="0.25">
      <c r="A258" s="7"/>
      <c r="B258" s="6" t="s">
        <v>101</v>
      </c>
      <c r="C258" s="7" t="s">
        <v>4</v>
      </c>
      <c r="D258" s="7">
        <v>1</v>
      </c>
      <c r="E258" s="7">
        <v>1</v>
      </c>
      <c r="F258" s="13"/>
      <c r="G258" s="8"/>
      <c r="H258" s="8"/>
      <c r="I258" s="8">
        <f t="shared" ref="I258" si="59">PRODUCT(D258:H258)</f>
        <v>1</v>
      </c>
      <c r="J258" s="7"/>
    </row>
    <row r="259" spans="1:10" x14ac:dyDescent="0.25">
      <c r="A259" s="7"/>
      <c r="B259" s="9" t="s">
        <v>10</v>
      </c>
      <c r="C259" s="3" t="s">
        <v>4</v>
      </c>
      <c r="D259" s="7"/>
      <c r="E259" s="7"/>
      <c r="F259" s="8"/>
      <c r="G259" s="8"/>
      <c r="H259" s="8"/>
      <c r="I259" s="10">
        <f>SUM(I258)</f>
        <v>1</v>
      </c>
      <c r="J259" s="7"/>
    </row>
    <row r="260" spans="1:10" x14ac:dyDescent="0.25">
      <c r="A260" s="7"/>
      <c r="B260" s="6"/>
      <c r="C260" s="7"/>
      <c r="D260" s="7"/>
      <c r="E260" s="7"/>
      <c r="F260" s="8"/>
      <c r="G260" s="8"/>
      <c r="H260" s="8"/>
      <c r="I260" s="8"/>
      <c r="J260" s="7"/>
    </row>
    <row r="261" spans="1:10" x14ac:dyDescent="0.25">
      <c r="A261" s="7">
        <v>20</v>
      </c>
      <c r="B261" s="22" t="s">
        <v>47</v>
      </c>
      <c r="C261" s="7"/>
      <c r="D261" s="7"/>
      <c r="E261" s="7"/>
      <c r="F261" s="7"/>
      <c r="G261" s="7"/>
      <c r="H261" s="7"/>
      <c r="I261" s="7"/>
      <c r="J261" s="7"/>
    </row>
    <row r="262" spans="1:10" ht="31.5" x14ac:dyDescent="0.25">
      <c r="A262" s="7"/>
      <c r="B262" s="5" t="s">
        <v>51</v>
      </c>
      <c r="C262" s="7" t="s">
        <v>4</v>
      </c>
      <c r="D262" s="7"/>
      <c r="E262" s="7"/>
      <c r="F262" s="7"/>
      <c r="G262" s="7"/>
      <c r="H262" s="7"/>
      <c r="I262" s="7"/>
      <c r="J262" s="7"/>
    </row>
    <row r="263" spans="1:10" x14ac:dyDescent="0.25">
      <c r="A263" s="7"/>
      <c r="B263" s="21" t="s">
        <v>49</v>
      </c>
      <c r="C263" s="7" t="s">
        <v>4</v>
      </c>
      <c r="D263" s="7">
        <v>1</v>
      </c>
      <c r="E263" s="7">
        <v>12</v>
      </c>
      <c r="F263" s="7"/>
      <c r="G263" s="7"/>
      <c r="H263" s="7"/>
      <c r="I263" s="8">
        <f t="shared" ref="I263" si="60">PRODUCT(D263:H263)</f>
        <v>12</v>
      </c>
      <c r="J263" s="7"/>
    </row>
    <row r="264" spans="1:10" x14ac:dyDescent="0.25">
      <c r="A264" s="7"/>
      <c r="B264" s="9" t="s">
        <v>10</v>
      </c>
      <c r="C264" s="3" t="s">
        <v>4</v>
      </c>
      <c r="D264" s="7"/>
      <c r="E264" s="7"/>
      <c r="F264" s="7"/>
      <c r="G264" s="7"/>
      <c r="H264" s="7"/>
      <c r="I264" s="10">
        <f>SUM(I260:I263)</f>
        <v>12</v>
      </c>
      <c r="J264" s="7"/>
    </row>
    <row r="265" spans="1:10" x14ac:dyDescent="0.25">
      <c r="A265" s="7"/>
      <c r="B265" s="21"/>
      <c r="C265" s="7"/>
      <c r="D265" s="7"/>
      <c r="E265" s="7"/>
      <c r="F265" s="7"/>
      <c r="G265" s="7"/>
      <c r="H265" s="7"/>
      <c r="I265" s="7"/>
      <c r="J265" s="7"/>
    </row>
    <row r="266" spans="1:10" ht="31.5" x14ac:dyDescent="0.25">
      <c r="A266" s="7">
        <v>21</v>
      </c>
      <c r="B266" s="5" t="s">
        <v>52</v>
      </c>
      <c r="C266" s="7"/>
      <c r="D266" s="7"/>
      <c r="E266" s="7"/>
      <c r="F266" s="7"/>
      <c r="G266" s="7"/>
      <c r="H266" s="7"/>
      <c r="I266" s="7"/>
      <c r="J266" s="7"/>
    </row>
    <row r="267" spans="1:10" x14ac:dyDescent="0.25">
      <c r="A267" s="7"/>
      <c r="B267" s="21" t="s">
        <v>50</v>
      </c>
      <c r="C267" s="7" t="s">
        <v>4</v>
      </c>
      <c r="D267" s="7">
        <v>1</v>
      </c>
      <c r="E267" s="7">
        <v>50</v>
      </c>
      <c r="F267" s="7"/>
      <c r="G267" s="7"/>
      <c r="H267" s="7"/>
      <c r="I267" s="8">
        <f t="shared" ref="I267" si="61">PRODUCT(D267:H267)</f>
        <v>50</v>
      </c>
      <c r="J267" s="7"/>
    </row>
    <row r="268" spans="1:10" x14ac:dyDescent="0.25">
      <c r="A268" s="7"/>
      <c r="B268" s="9" t="s">
        <v>10</v>
      </c>
      <c r="C268" s="3" t="s">
        <v>4</v>
      </c>
      <c r="D268" s="7"/>
      <c r="E268" s="7"/>
      <c r="F268" s="7"/>
      <c r="G268" s="7"/>
      <c r="H268" s="7"/>
      <c r="I268" s="10">
        <f>SUM(I267)</f>
        <v>50</v>
      </c>
      <c r="J268" s="7"/>
    </row>
    <row r="269" spans="1:10" x14ac:dyDescent="0.25">
      <c r="A269" s="7"/>
      <c r="B269" s="21"/>
      <c r="C269" s="7"/>
      <c r="D269" s="7"/>
      <c r="E269" s="7"/>
      <c r="F269" s="7"/>
      <c r="G269" s="7"/>
      <c r="H269" s="7"/>
      <c r="I269" s="7"/>
      <c r="J269" s="7"/>
    </row>
    <row r="270" spans="1:10" ht="31.5" x14ac:dyDescent="0.25">
      <c r="A270" s="7">
        <v>22</v>
      </c>
      <c r="B270" s="5" t="s">
        <v>53</v>
      </c>
      <c r="C270" s="7"/>
      <c r="D270" s="7"/>
      <c r="E270" s="7"/>
      <c r="F270" s="7"/>
      <c r="G270" s="7"/>
      <c r="H270" s="7"/>
      <c r="I270" s="7"/>
      <c r="J270" s="7"/>
    </row>
    <row r="271" spans="1:10" x14ac:dyDescent="0.25">
      <c r="A271" s="7"/>
      <c r="B271" s="21" t="s">
        <v>48</v>
      </c>
      <c r="C271" s="7" t="s">
        <v>4</v>
      </c>
      <c r="D271" s="7">
        <v>1</v>
      </c>
      <c r="E271" s="7">
        <v>35</v>
      </c>
      <c r="F271" s="7"/>
      <c r="G271" s="7"/>
      <c r="H271" s="7"/>
      <c r="I271" s="8">
        <f t="shared" ref="I271" si="62">PRODUCT(D271:H271)</f>
        <v>35</v>
      </c>
      <c r="J271" s="7"/>
    </row>
    <row r="272" spans="1:10" x14ac:dyDescent="0.25">
      <c r="A272" s="7"/>
      <c r="B272" s="9" t="s">
        <v>10</v>
      </c>
      <c r="C272" s="3" t="s">
        <v>4</v>
      </c>
      <c r="D272" s="7"/>
      <c r="E272" s="7"/>
      <c r="F272" s="7"/>
      <c r="G272" s="7"/>
      <c r="H272" s="7"/>
      <c r="I272" s="10">
        <f>SUM(I271)</f>
        <v>35</v>
      </c>
      <c r="J272" s="7"/>
    </row>
    <row r="273" spans="1:10" x14ac:dyDescent="0.25">
      <c r="A273" s="7"/>
      <c r="B273" s="9"/>
      <c r="C273" s="3"/>
      <c r="D273" s="7"/>
      <c r="E273" s="7"/>
      <c r="F273" s="7"/>
      <c r="G273" s="7"/>
      <c r="H273" s="7"/>
      <c r="I273" s="10"/>
      <c r="J273" s="7"/>
    </row>
    <row r="274" spans="1:10" x14ac:dyDescent="0.25">
      <c r="A274" s="7">
        <v>23</v>
      </c>
      <c r="B274" s="5" t="s">
        <v>54</v>
      </c>
      <c r="C274" s="7"/>
      <c r="D274" s="7"/>
      <c r="E274" s="7"/>
      <c r="F274" s="7"/>
      <c r="G274" s="7"/>
      <c r="H274" s="7"/>
      <c r="I274" s="8"/>
      <c r="J274" s="7"/>
    </row>
    <row r="275" spans="1:10" x14ac:dyDescent="0.25">
      <c r="A275" s="7"/>
      <c r="B275" s="21" t="s">
        <v>57</v>
      </c>
      <c r="C275" s="7" t="s">
        <v>4</v>
      </c>
      <c r="D275" s="7">
        <v>1</v>
      </c>
      <c r="E275" s="7">
        <v>2</v>
      </c>
      <c r="F275" s="7"/>
      <c r="G275" s="7"/>
      <c r="H275" s="7"/>
      <c r="I275" s="8">
        <f t="shared" ref="I275" si="63">PRODUCT(D275:H275)</f>
        <v>2</v>
      </c>
      <c r="J275" s="7"/>
    </row>
    <row r="276" spans="1:10" x14ac:dyDescent="0.25">
      <c r="A276" s="7"/>
      <c r="B276" s="9" t="s">
        <v>10</v>
      </c>
      <c r="C276" s="3" t="s">
        <v>4</v>
      </c>
      <c r="D276" s="7"/>
      <c r="E276" s="7"/>
      <c r="F276" s="7"/>
      <c r="G276" s="7"/>
      <c r="H276" s="7"/>
      <c r="I276" s="10">
        <f>SUM(I274:I275)</f>
        <v>2</v>
      </c>
      <c r="J276" s="7"/>
    </row>
    <row r="277" spans="1:10" x14ac:dyDescent="0.25">
      <c r="A277" s="7"/>
      <c r="B277" s="9"/>
      <c r="C277" s="3"/>
      <c r="D277" s="7"/>
      <c r="E277" s="7"/>
      <c r="F277" s="7"/>
      <c r="G277" s="7"/>
      <c r="H277" s="7"/>
      <c r="I277" s="10"/>
      <c r="J277" s="7"/>
    </row>
    <row r="278" spans="1:10" ht="31.5" x14ac:dyDescent="0.25">
      <c r="A278" s="7">
        <v>24</v>
      </c>
      <c r="B278" s="44" t="s">
        <v>191</v>
      </c>
      <c r="C278" s="3"/>
      <c r="D278" s="7"/>
      <c r="E278" s="7"/>
      <c r="F278" s="7"/>
      <c r="G278" s="7"/>
      <c r="H278" s="7"/>
      <c r="I278" s="10"/>
      <c r="J278" s="7"/>
    </row>
    <row r="279" spans="1:10" x14ac:dyDescent="0.25">
      <c r="A279" s="7"/>
      <c r="B279" s="6" t="s">
        <v>192</v>
      </c>
      <c r="C279" s="7" t="s">
        <v>13</v>
      </c>
      <c r="D279" s="7">
        <v>1</v>
      </c>
      <c r="E279" s="7">
        <v>1</v>
      </c>
      <c r="F279" s="13">
        <f>CONVERT((246.916),"ft","m")</f>
        <v>75.259996799999996</v>
      </c>
      <c r="G279" s="7"/>
      <c r="H279" s="13">
        <f>CONVERT((10.166),"ft","m")</f>
        <v>3.0985968000000002</v>
      </c>
      <c r="I279" s="8">
        <f t="shared" ref="I279:I280" si="64">PRODUCT(D279:H279)</f>
        <v>233.20038525249024</v>
      </c>
      <c r="J279" s="7"/>
    </row>
    <row r="280" spans="1:10" x14ac:dyDescent="0.25">
      <c r="A280" s="7"/>
      <c r="B280" s="6" t="s">
        <v>193</v>
      </c>
      <c r="C280" s="7" t="s">
        <v>13</v>
      </c>
      <c r="D280" s="7">
        <v>1</v>
      </c>
      <c r="E280" s="7">
        <v>1</v>
      </c>
      <c r="F280" s="88">
        <f t="shared" ref="F280" si="65">$I$94</f>
        <v>349.20007325265033</v>
      </c>
      <c r="G280" s="90"/>
      <c r="H280" s="7"/>
      <c r="I280" s="8">
        <f t="shared" si="64"/>
        <v>349.20007325265033</v>
      </c>
      <c r="J280" s="7"/>
    </row>
    <row r="281" spans="1:10" x14ac:dyDescent="0.25">
      <c r="A281" s="7"/>
      <c r="B281" s="9" t="s">
        <v>10</v>
      </c>
      <c r="C281" s="3" t="s">
        <v>13</v>
      </c>
      <c r="D281" s="7"/>
      <c r="E281" s="7"/>
      <c r="F281" s="7"/>
      <c r="G281" s="7"/>
      <c r="H281" s="7"/>
      <c r="I281" s="10">
        <f>SUM(I279:I280)</f>
        <v>582.40045850514059</v>
      </c>
      <c r="J281" s="7"/>
    </row>
    <row r="282" spans="1:10" x14ac:dyDescent="0.25">
      <c r="A282" s="7"/>
      <c r="B282" s="6"/>
      <c r="C282" s="7"/>
      <c r="D282" s="7"/>
      <c r="E282" s="7"/>
      <c r="F282" s="7"/>
      <c r="G282" s="7"/>
      <c r="H282" s="7"/>
      <c r="I282" s="7"/>
      <c r="J282" s="7"/>
    </row>
  </sheetData>
  <mergeCells count="5">
    <mergeCell ref="A1:J1"/>
    <mergeCell ref="D2:E2"/>
    <mergeCell ref="F12:G12"/>
    <mergeCell ref="F60:G60"/>
    <mergeCell ref="F280:G280"/>
  </mergeCells>
  <phoneticPr fontId="5"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Header>&amp;C
&amp;G</oddHeader>
  </headerFooter>
  <rowBreaks count="3" manualBreakCount="3">
    <brk id="30" max="16383" man="1"/>
    <brk id="145" max="16383" man="1"/>
    <brk id="235" max="16383" man="1"/>
  </rowBreaks>
  <ignoredErrors>
    <ignoredError sqref="G10 G33 G76" formula="1"/>
  </ignoredError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29FDE-876C-4B3C-81C4-8C8F318F6BDB}">
  <dimension ref="A1:N25"/>
  <sheetViews>
    <sheetView workbookViewId="0">
      <selection activeCell="D7" sqref="D7"/>
    </sheetView>
  </sheetViews>
  <sheetFormatPr defaultRowHeight="15" x14ac:dyDescent="0.25"/>
  <cols>
    <col min="1" max="1" width="5.28515625" bestFit="1" customWidth="1"/>
    <col min="2" max="2" width="55.7109375" customWidth="1"/>
    <col min="3" max="3" width="6.140625" bestFit="1" customWidth="1"/>
    <col min="4" max="4" width="9.42578125" bestFit="1" customWidth="1"/>
    <col min="5" max="5" width="13.42578125" customWidth="1"/>
    <col min="6" max="6" width="14" bestFit="1" customWidth="1"/>
  </cols>
  <sheetData>
    <row r="1" spans="1:14" ht="15.75" x14ac:dyDescent="0.25">
      <c r="A1" s="91" t="s">
        <v>65</v>
      </c>
      <c r="B1" s="92"/>
      <c r="C1" s="92"/>
      <c r="D1" s="92"/>
      <c r="E1" s="92"/>
      <c r="F1" s="93"/>
    </row>
    <row r="2" spans="1:14" ht="31.5" x14ac:dyDescent="0.25">
      <c r="A2" s="24" t="s">
        <v>66</v>
      </c>
      <c r="B2" s="24" t="s">
        <v>2</v>
      </c>
      <c r="C2" s="24" t="s">
        <v>3</v>
      </c>
      <c r="D2" s="25" t="s">
        <v>8</v>
      </c>
      <c r="E2" s="26" t="s">
        <v>67</v>
      </c>
      <c r="F2" s="26" t="s">
        <v>68</v>
      </c>
    </row>
    <row r="3" spans="1:14" ht="15.75" x14ac:dyDescent="0.25">
      <c r="A3" s="7"/>
      <c r="B3" s="6"/>
      <c r="C3" s="7"/>
      <c r="D3" s="27"/>
      <c r="E3" s="8"/>
      <c r="F3" s="8"/>
    </row>
    <row r="4" spans="1:14" ht="94.5" x14ac:dyDescent="0.25">
      <c r="A4" s="3">
        <v>1</v>
      </c>
      <c r="B4" s="4" t="s">
        <v>74</v>
      </c>
      <c r="C4" s="7"/>
      <c r="D4" s="27"/>
      <c r="E4" s="8"/>
      <c r="F4" s="8"/>
      <c r="H4" s="30"/>
      <c r="I4" s="31"/>
      <c r="J4" s="31"/>
      <c r="K4" s="31"/>
      <c r="L4" s="31"/>
      <c r="M4" s="31"/>
      <c r="N4" s="31"/>
    </row>
    <row r="5" spans="1:14" ht="15.75" x14ac:dyDescent="0.25">
      <c r="A5" s="7"/>
      <c r="B5" s="28" t="s">
        <v>72</v>
      </c>
      <c r="C5" s="7"/>
      <c r="D5" s="27"/>
      <c r="E5" s="8"/>
      <c r="F5" s="8"/>
    </row>
    <row r="6" spans="1:14" ht="15.75" x14ac:dyDescent="0.25">
      <c r="A6" s="7"/>
      <c r="B6" s="4" t="s">
        <v>73</v>
      </c>
      <c r="C6" s="7" t="s">
        <v>202</v>
      </c>
      <c r="D6" s="27">
        <f>(2.1+2.1+2.1)*0.1*0.1+2*2.1*0.032</f>
        <v>0.19740000000000002</v>
      </c>
      <c r="E6" s="8"/>
      <c r="F6" s="8"/>
    </row>
    <row r="7" spans="1:14" ht="15.75" x14ac:dyDescent="0.25">
      <c r="A7" s="7"/>
      <c r="B7" s="4" t="s">
        <v>69</v>
      </c>
      <c r="C7" s="7" t="s">
        <v>202</v>
      </c>
      <c r="D7" s="27">
        <f>D6+(10%*D6)</f>
        <v>0.21714000000000003</v>
      </c>
      <c r="E7" s="8">
        <v>100000</v>
      </c>
      <c r="F7" s="8">
        <f>D7*E7</f>
        <v>21714.000000000004</v>
      </c>
    </row>
    <row r="8" spans="1:14" ht="15.75" x14ac:dyDescent="0.25">
      <c r="A8" s="7"/>
      <c r="B8" s="4" t="s">
        <v>75</v>
      </c>
      <c r="C8" s="7" t="s">
        <v>4</v>
      </c>
      <c r="D8" s="29">
        <v>2</v>
      </c>
      <c r="E8" s="8">
        <v>480</v>
      </c>
      <c r="F8" s="8">
        <f t="shared" ref="F8:F12" si="0">D8*E8</f>
        <v>960</v>
      </c>
    </row>
    <row r="9" spans="1:14" ht="15.75" x14ac:dyDescent="0.25">
      <c r="A9" s="7"/>
      <c r="B9" s="4" t="s">
        <v>76</v>
      </c>
      <c r="C9" s="7" t="s">
        <v>4</v>
      </c>
      <c r="D9" s="29">
        <v>1</v>
      </c>
      <c r="E9" s="8">
        <v>1500</v>
      </c>
      <c r="F9" s="8">
        <f t="shared" si="0"/>
        <v>1500</v>
      </c>
    </row>
    <row r="10" spans="1:14" ht="15.75" x14ac:dyDescent="0.25">
      <c r="A10" s="7"/>
      <c r="B10" s="4" t="s">
        <v>77</v>
      </c>
      <c r="C10" s="7" t="s">
        <v>4</v>
      </c>
      <c r="D10" s="29">
        <v>2</v>
      </c>
      <c r="E10" s="8">
        <v>360</v>
      </c>
      <c r="F10" s="8">
        <f t="shared" si="0"/>
        <v>720</v>
      </c>
    </row>
    <row r="11" spans="1:14" ht="15.75" x14ac:dyDescent="0.25">
      <c r="A11" s="7"/>
      <c r="B11" s="4" t="s">
        <v>70</v>
      </c>
      <c r="C11" s="7" t="s">
        <v>4</v>
      </c>
      <c r="D11" s="29">
        <v>1</v>
      </c>
      <c r="E11" s="8">
        <v>125</v>
      </c>
      <c r="F11" s="8">
        <f t="shared" si="0"/>
        <v>125</v>
      </c>
    </row>
    <row r="12" spans="1:14" ht="15.75" x14ac:dyDescent="0.25">
      <c r="A12" s="7"/>
      <c r="B12" s="4" t="s">
        <v>78</v>
      </c>
      <c r="C12" s="7" t="s">
        <v>4</v>
      </c>
      <c r="D12" s="29">
        <v>1</v>
      </c>
      <c r="E12" s="8">
        <v>450</v>
      </c>
      <c r="F12" s="8">
        <f t="shared" si="0"/>
        <v>450</v>
      </c>
    </row>
    <row r="13" spans="1:14" ht="15.75" x14ac:dyDescent="0.25">
      <c r="A13" s="7"/>
      <c r="B13" s="28" t="s">
        <v>71</v>
      </c>
      <c r="C13" s="7"/>
      <c r="D13" s="27"/>
      <c r="E13" s="8"/>
      <c r="F13" s="10">
        <f>SUM(F7:F12)</f>
        <v>25469.000000000004</v>
      </c>
    </row>
    <row r="14" spans="1:14" ht="15.75" x14ac:dyDescent="0.25">
      <c r="A14" s="7"/>
      <c r="B14" s="28"/>
      <c r="C14" s="7"/>
      <c r="D14" s="27"/>
      <c r="E14" s="8"/>
      <c r="F14" s="10"/>
    </row>
    <row r="15" spans="1:14" ht="15.75" x14ac:dyDescent="0.25">
      <c r="A15" s="7"/>
      <c r="B15" s="4" t="s">
        <v>80</v>
      </c>
      <c r="C15" s="7"/>
      <c r="D15" s="27"/>
      <c r="E15" s="8"/>
      <c r="F15" s="8">
        <f>F13*5%</f>
        <v>1273.4500000000003</v>
      </c>
    </row>
    <row r="16" spans="1:14" ht="15.75" x14ac:dyDescent="0.25">
      <c r="A16" s="7"/>
      <c r="B16" s="4" t="s">
        <v>79</v>
      </c>
      <c r="C16" s="7"/>
      <c r="D16" s="27"/>
      <c r="E16" s="8"/>
      <c r="F16" s="8">
        <f>F13*5%</f>
        <v>1273.4500000000003</v>
      </c>
    </row>
    <row r="17" spans="1:6" ht="15.75" x14ac:dyDescent="0.25">
      <c r="A17" s="7"/>
      <c r="B17" s="28"/>
      <c r="C17" s="7"/>
      <c r="D17" s="27"/>
      <c r="E17" s="8"/>
      <c r="F17" s="10"/>
    </row>
    <row r="18" spans="1:6" ht="15.75" x14ac:dyDescent="0.25">
      <c r="A18" s="7"/>
      <c r="B18" s="4" t="s">
        <v>81</v>
      </c>
      <c r="C18" s="7"/>
      <c r="D18" s="27"/>
      <c r="E18" s="8"/>
      <c r="F18" s="8">
        <f>F13*30%</f>
        <v>7640.7000000000007</v>
      </c>
    </row>
    <row r="19" spans="1:6" ht="15.75" x14ac:dyDescent="0.25">
      <c r="A19" s="7"/>
      <c r="B19" s="28" t="s">
        <v>82</v>
      </c>
      <c r="C19" s="7"/>
      <c r="D19" s="27"/>
      <c r="E19" s="8"/>
      <c r="F19" s="10">
        <f>SUM(F13:F18)</f>
        <v>35656.600000000006</v>
      </c>
    </row>
    <row r="20" spans="1:6" ht="15.75" x14ac:dyDescent="0.25">
      <c r="A20" s="7"/>
      <c r="B20" s="28"/>
      <c r="C20" s="7"/>
      <c r="D20" s="27"/>
      <c r="E20" s="8"/>
      <c r="F20" s="10"/>
    </row>
    <row r="21" spans="1:6" ht="15.75" x14ac:dyDescent="0.25">
      <c r="A21" s="7"/>
      <c r="B21" s="4" t="s">
        <v>83</v>
      </c>
      <c r="C21" s="7"/>
      <c r="D21" s="27"/>
      <c r="E21" s="8"/>
      <c r="F21" s="8">
        <f>F19*15%</f>
        <v>5348.4900000000007</v>
      </c>
    </row>
    <row r="22" spans="1:6" ht="15.75" x14ac:dyDescent="0.25">
      <c r="A22" s="7"/>
      <c r="B22" s="9"/>
      <c r="C22" s="7"/>
      <c r="D22" s="27"/>
      <c r="E22" s="8"/>
      <c r="F22" s="10">
        <f>SUM(F19:F21)</f>
        <v>41005.090000000004</v>
      </c>
    </row>
    <row r="23" spans="1:6" ht="15.75" x14ac:dyDescent="0.25">
      <c r="A23" s="7"/>
      <c r="B23" s="9" t="s">
        <v>84</v>
      </c>
      <c r="C23" s="7"/>
      <c r="D23" s="27"/>
      <c r="E23" s="8"/>
      <c r="F23" s="10">
        <f>F22/2.079</f>
        <v>19723.468013468013</v>
      </c>
    </row>
    <row r="25" spans="1:6" x14ac:dyDescent="0.25">
      <c r="F25" s="32"/>
    </row>
  </sheetData>
  <mergeCells count="1">
    <mergeCell ref="A1:F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92B90-47D5-4B7D-AFE5-B7060C8DB952}">
  <dimension ref="A1:N25"/>
  <sheetViews>
    <sheetView workbookViewId="0">
      <selection activeCell="D6" sqref="D6"/>
    </sheetView>
  </sheetViews>
  <sheetFormatPr defaultRowHeight="15" x14ac:dyDescent="0.25"/>
  <cols>
    <col min="1" max="1" width="5.28515625" bestFit="1" customWidth="1"/>
    <col min="2" max="2" width="55.7109375" customWidth="1"/>
    <col min="3" max="3" width="6.140625" bestFit="1" customWidth="1"/>
    <col min="4" max="4" width="9.42578125" bestFit="1" customWidth="1"/>
    <col min="5" max="5" width="13.42578125" customWidth="1"/>
    <col min="6" max="6" width="14" bestFit="1" customWidth="1"/>
  </cols>
  <sheetData>
    <row r="1" spans="1:14" ht="15.75" x14ac:dyDescent="0.25">
      <c r="A1" s="91" t="s">
        <v>65</v>
      </c>
      <c r="B1" s="92"/>
      <c r="C1" s="92"/>
      <c r="D1" s="92"/>
      <c r="E1" s="92"/>
      <c r="F1" s="93"/>
    </row>
    <row r="2" spans="1:14" ht="31.5" x14ac:dyDescent="0.25">
      <c r="A2" s="24" t="s">
        <v>66</v>
      </c>
      <c r="B2" s="24" t="s">
        <v>2</v>
      </c>
      <c r="C2" s="24" t="s">
        <v>3</v>
      </c>
      <c r="D2" s="25" t="s">
        <v>8</v>
      </c>
      <c r="E2" s="26" t="s">
        <v>67</v>
      </c>
      <c r="F2" s="26" t="s">
        <v>68</v>
      </c>
    </row>
    <row r="3" spans="1:14" ht="15.75" x14ac:dyDescent="0.25">
      <c r="A3" s="7"/>
      <c r="B3" s="6"/>
      <c r="C3" s="7"/>
      <c r="D3" s="27"/>
      <c r="E3" s="8"/>
      <c r="F3" s="8"/>
    </row>
    <row r="4" spans="1:14" ht="94.5" x14ac:dyDescent="0.25">
      <c r="A4" s="3">
        <v>1</v>
      </c>
      <c r="B4" s="4" t="s">
        <v>74</v>
      </c>
      <c r="C4" s="7"/>
      <c r="D4" s="27"/>
      <c r="E4" s="8"/>
      <c r="F4" s="8"/>
      <c r="H4" s="30"/>
      <c r="I4" s="31"/>
      <c r="J4" s="31"/>
      <c r="K4" s="31"/>
      <c r="L4" s="31"/>
      <c r="M4" s="31"/>
      <c r="N4" s="31"/>
    </row>
    <row r="5" spans="1:14" ht="15.75" x14ac:dyDescent="0.25">
      <c r="A5" s="7"/>
      <c r="B5" s="28" t="s">
        <v>72</v>
      </c>
      <c r="C5" s="7"/>
      <c r="D5" s="27"/>
      <c r="E5" s="8"/>
      <c r="F5" s="8"/>
    </row>
    <row r="6" spans="1:14" ht="15.75" x14ac:dyDescent="0.25">
      <c r="A6" s="7"/>
      <c r="B6" s="4" t="s">
        <v>73</v>
      </c>
      <c r="C6" s="7" t="s">
        <v>64</v>
      </c>
      <c r="D6" s="27">
        <f>0.9*2.1</f>
        <v>1.8900000000000001</v>
      </c>
      <c r="E6" s="8"/>
      <c r="F6" s="8"/>
    </row>
    <row r="7" spans="1:14" ht="15.75" x14ac:dyDescent="0.25">
      <c r="A7" s="7"/>
      <c r="B7" s="4" t="s">
        <v>69</v>
      </c>
      <c r="C7" s="7" t="s">
        <v>64</v>
      </c>
      <c r="D7" s="27">
        <f>D6+(10%*D6)</f>
        <v>2.0790000000000002</v>
      </c>
      <c r="E7" s="8">
        <v>1600</v>
      </c>
      <c r="F7" s="8">
        <f>D7*E7</f>
        <v>3326.4</v>
      </c>
    </row>
    <row r="8" spans="1:14" ht="15.75" x14ac:dyDescent="0.25">
      <c r="A8" s="7"/>
      <c r="B8" s="4" t="s">
        <v>75</v>
      </c>
      <c r="C8" s="7" t="s">
        <v>4</v>
      </c>
      <c r="D8" s="29">
        <v>2</v>
      </c>
      <c r="E8" s="8">
        <v>480</v>
      </c>
      <c r="F8" s="8">
        <f t="shared" ref="F8:F12" si="0">D8*E8</f>
        <v>960</v>
      </c>
    </row>
    <row r="9" spans="1:14" ht="15.75" x14ac:dyDescent="0.25">
      <c r="A9" s="7"/>
      <c r="B9" s="4" t="s">
        <v>76</v>
      </c>
      <c r="C9" s="7" t="s">
        <v>4</v>
      </c>
      <c r="D9" s="29">
        <v>1</v>
      </c>
      <c r="E9" s="8">
        <v>1500</v>
      </c>
      <c r="F9" s="8">
        <f t="shared" si="0"/>
        <v>1500</v>
      </c>
    </row>
    <row r="10" spans="1:14" ht="15.75" x14ac:dyDescent="0.25">
      <c r="A10" s="7"/>
      <c r="B10" s="4" t="s">
        <v>77</v>
      </c>
      <c r="C10" s="7" t="s">
        <v>4</v>
      </c>
      <c r="D10" s="29">
        <v>2</v>
      </c>
      <c r="E10" s="8">
        <v>360</v>
      </c>
      <c r="F10" s="8">
        <f t="shared" si="0"/>
        <v>720</v>
      </c>
    </row>
    <row r="11" spans="1:14" ht="15.75" x14ac:dyDescent="0.25">
      <c r="A11" s="7"/>
      <c r="B11" s="4" t="s">
        <v>70</v>
      </c>
      <c r="C11" s="7" t="s">
        <v>4</v>
      </c>
      <c r="D11" s="29">
        <v>1</v>
      </c>
      <c r="E11" s="8">
        <v>125</v>
      </c>
      <c r="F11" s="8">
        <f t="shared" si="0"/>
        <v>125</v>
      </c>
    </row>
    <row r="12" spans="1:14" ht="15.75" x14ac:dyDescent="0.25">
      <c r="A12" s="7"/>
      <c r="B12" s="4" t="s">
        <v>78</v>
      </c>
      <c r="C12" s="7" t="s">
        <v>4</v>
      </c>
      <c r="D12" s="29">
        <v>1</v>
      </c>
      <c r="E12" s="8">
        <v>450</v>
      </c>
      <c r="F12" s="8">
        <f t="shared" si="0"/>
        <v>450</v>
      </c>
    </row>
    <row r="13" spans="1:14" ht="15.75" x14ac:dyDescent="0.25">
      <c r="A13" s="7"/>
      <c r="B13" s="28" t="s">
        <v>71</v>
      </c>
      <c r="C13" s="7"/>
      <c r="D13" s="27"/>
      <c r="E13" s="8"/>
      <c r="F13" s="10">
        <f>SUM(F7:F12)</f>
        <v>7081.4</v>
      </c>
    </row>
    <row r="14" spans="1:14" ht="15.75" x14ac:dyDescent="0.25">
      <c r="A14" s="7"/>
      <c r="B14" s="28"/>
      <c r="C14" s="7"/>
      <c r="D14" s="27"/>
      <c r="E14" s="8"/>
      <c r="F14" s="10"/>
    </row>
    <row r="15" spans="1:14" ht="15.75" x14ac:dyDescent="0.25">
      <c r="A15" s="7"/>
      <c r="B15" s="4" t="s">
        <v>80</v>
      </c>
      <c r="C15" s="7"/>
      <c r="D15" s="27"/>
      <c r="E15" s="8"/>
      <c r="F15" s="8">
        <f>F13*5%</f>
        <v>354.07</v>
      </c>
    </row>
    <row r="16" spans="1:14" ht="15.75" x14ac:dyDescent="0.25">
      <c r="A16" s="7"/>
      <c r="B16" s="4" t="s">
        <v>79</v>
      </c>
      <c r="C16" s="7"/>
      <c r="D16" s="27"/>
      <c r="E16" s="8"/>
      <c r="F16" s="8">
        <f>F13*5%</f>
        <v>354.07</v>
      </c>
    </row>
    <row r="17" spans="1:6" ht="15.75" x14ac:dyDescent="0.25">
      <c r="A17" s="7"/>
      <c r="B17" s="28"/>
      <c r="C17" s="7"/>
      <c r="D17" s="27"/>
      <c r="E17" s="8"/>
      <c r="F17" s="10"/>
    </row>
    <row r="18" spans="1:6" ht="15.75" x14ac:dyDescent="0.25">
      <c r="A18" s="7"/>
      <c r="B18" s="4" t="s">
        <v>81</v>
      </c>
      <c r="C18" s="7"/>
      <c r="D18" s="27"/>
      <c r="E18" s="8"/>
      <c r="F18" s="8">
        <f>F13*30%</f>
        <v>2124.4199999999996</v>
      </c>
    </row>
    <row r="19" spans="1:6" ht="15.75" x14ac:dyDescent="0.25">
      <c r="A19" s="7"/>
      <c r="B19" s="28" t="s">
        <v>82</v>
      </c>
      <c r="C19" s="7"/>
      <c r="D19" s="27"/>
      <c r="E19" s="8"/>
      <c r="F19" s="10">
        <f>SUM(F13:F18)</f>
        <v>9913.9599999999991</v>
      </c>
    </row>
    <row r="20" spans="1:6" ht="15.75" x14ac:dyDescent="0.25">
      <c r="A20" s="7"/>
      <c r="B20" s="28"/>
      <c r="C20" s="7"/>
      <c r="D20" s="27"/>
      <c r="E20" s="8"/>
      <c r="F20" s="10"/>
    </row>
    <row r="21" spans="1:6" ht="15.75" x14ac:dyDescent="0.25">
      <c r="A21" s="7"/>
      <c r="B21" s="4" t="s">
        <v>83</v>
      </c>
      <c r="C21" s="7"/>
      <c r="D21" s="27"/>
      <c r="E21" s="8"/>
      <c r="F21" s="8">
        <f>F19*15%</f>
        <v>1487.0939999999998</v>
      </c>
    </row>
    <row r="22" spans="1:6" ht="15.75" x14ac:dyDescent="0.25">
      <c r="A22" s="7"/>
      <c r="B22" s="9"/>
      <c r="C22" s="7"/>
      <c r="D22" s="27"/>
      <c r="E22" s="8"/>
      <c r="F22" s="10">
        <f>SUM(F19:F21)</f>
        <v>11401.053999999998</v>
      </c>
    </row>
    <row r="23" spans="1:6" ht="15.75" x14ac:dyDescent="0.25">
      <c r="A23" s="7"/>
      <c r="B23" s="9" t="s">
        <v>84</v>
      </c>
      <c r="C23" s="7"/>
      <c r="D23" s="27"/>
      <c r="E23" s="8"/>
      <c r="F23" s="10">
        <f>F22/2.079</f>
        <v>5483.9124579124564</v>
      </c>
    </row>
    <row r="25" spans="1:6" x14ac:dyDescent="0.25">
      <c r="F25" s="32"/>
    </row>
  </sheetData>
  <mergeCells count="1">
    <mergeCell ref="A1:F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55F4D-60B2-455E-8DDD-B63879A3D9AF}">
  <dimension ref="A1:J121"/>
  <sheetViews>
    <sheetView view="pageBreakPreview" zoomScaleNormal="100" zoomScaleSheetLayoutView="100" workbookViewId="0">
      <selection activeCell="M8" sqref="M8"/>
    </sheetView>
  </sheetViews>
  <sheetFormatPr defaultRowHeight="15.75" x14ac:dyDescent="0.25"/>
  <cols>
    <col min="1" max="1" width="5.85546875" style="2" bestFit="1" customWidth="1"/>
    <col min="2" max="2" width="72.85546875" style="1" customWidth="1"/>
    <col min="3" max="3" width="9.140625" style="2"/>
    <col min="4" max="5" width="6" style="2" customWidth="1"/>
    <col min="6" max="6" width="9.42578125" style="2" bestFit="1" customWidth="1"/>
    <col min="7" max="7" width="10" style="2" customWidth="1"/>
    <col min="8" max="8" width="9.140625" style="2"/>
    <col min="9" max="9" width="13.42578125" style="2" bestFit="1" customWidth="1"/>
    <col min="10" max="10" width="10.85546875" style="2" customWidth="1"/>
    <col min="11" max="16384" width="9.140625" style="1"/>
  </cols>
  <sheetData>
    <row r="1" spans="1:10" ht="15.75" customHeight="1" x14ac:dyDescent="0.25">
      <c r="A1" s="85" t="s">
        <v>0</v>
      </c>
      <c r="B1" s="86"/>
      <c r="C1" s="86"/>
      <c r="D1" s="86"/>
      <c r="E1" s="86"/>
      <c r="F1" s="86"/>
      <c r="G1" s="86"/>
      <c r="H1" s="86"/>
      <c r="I1" s="86"/>
      <c r="J1" s="87"/>
    </row>
    <row r="2" spans="1:10" x14ac:dyDescent="0.25">
      <c r="A2" s="3" t="s">
        <v>1</v>
      </c>
      <c r="B2" s="3" t="s">
        <v>2</v>
      </c>
      <c r="C2" s="3" t="s">
        <v>3</v>
      </c>
      <c r="D2" s="85" t="s">
        <v>4</v>
      </c>
      <c r="E2" s="87"/>
      <c r="F2" s="3" t="s">
        <v>5</v>
      </c>
      <c r="G2" s="3" t="s">
        <v>6</v>
      </c>
      <c r="H2" s="3" t="s">
        <v>7</v>
      </c>
      <c r="I2" s="3" t="s">
        <v>8</v>
      </c>
      <c r="J2" s="3" t="s">
        <v>9</v>
      </c>
    </row>
    <row r="3" spans="1:10" ht="126" x14ac:dyDescent="0.25">
      <c r="A3" s="2">
        <v>1</v>
      </c>
      <c r="B3" s="5" t="s">
        <v>25</v>
      </c>
      <c r="C3" s="7"/>
      <c r="D3" s="7"/>
      <c r="E3" s="7"/>
      <c r="F3" s="7"/>
      <c r="G3" s="7"/>
      <c r="H3" s="7"/>
      <c r="I3" s="7"/>
      <c r="J3" s="7"/>
    </row>
    <row r="4" spans="1:10" x14ac:dyDescent="0.25">
      <c r="A4" s="7"/>
      <c r="B4" s="6"/>
      <c r="C4" s="7" t="s">
        <v>13</v>
      </c>
      <c r="D4" s="7">
        <v>1</v>
      </c>
      <c r="E4" s="7">
        <v>1</v>
      </c>
      <c r="F4" s="8">
        <f t="shared" ref="F4" si="0">CONVERT(56,"ft","m")</f>
        <v>17.0688</v>
      </c>
      <c r="G4" s="8">
        <f t="shared" ref="G4" si="1">CONVERT(99.416,"ft","m")</f>
        <v>30.301996800000001</v>
      </c>
      <c r="H4" s="8"/>
      <c r="I4" s="8">
        <f>PRODUCT(D4:H4)</f>
        <v>517.21872297983998</v>
      </c>
      <c r="J4" s="7"/>
    </row>
    <row r="5" spans="1:10" x14ac:dyDescent="0.25">
      <c r="A5" s="7"/>
      <c r="B5" s="6"/>
      <c r="C5" s="7" t="s">
        <v>13</v>
      </c>
      <c r="D5" s="7">
        <v>1</v>
      </c>
      <c r="E5" s="7">
        <v>1</v>
      </c>
      <c r="F5" s="8">
        <f>CONVERT(18.75,"ft","m")</f>
        <v>5.7149999999999999</v>
      </c>
      <c r="G5" s="8">
        <f>CONVERT(27.916,"ft","m")</f>
        <v>8.5087968000000007</v>
      </c>
      <c r="H5" s="8"/>
      <c r="I5" s="8">
        <f t="shared" ref="I5" si="2">PRODUCT(D5:H5)</f>
        <v>48.627773712</v>
      </c>
      <c r="J5" s="7"/>
    </row>
    <row r="6" spans="1:10" x14ac:dyDescent="0.25">
      <c r="A6" s="7"/>
      <c r="B6" s="9" t="s">
        <v>10</v>
      </c>
      <c r="C6" s="3" t="s">
        <v>13</v>
      </c>
      <c r="D6" s="7"/>
      <c r="E6" s="7"/>
      <c r="F6" s="7"/>
      <c r="G6" s="7"/>
      <c r="H6" s="7"/>
      <c r="I6" s="10">
        <f>SUM(I4:I5)</f>
        <v>565.84649669184</v>
      </c>
      <c r="J6" s="7"/>
    </row>
    <row r="7" spans="1:10" x14ac:dyDescent="0.25">
      <c r="A7" s="7"/>
      <c r="B7" s="6"/>
      <c r="C7" s="7"/>
      <c r="D7" s="7"/>
      <c r="E7" s="7"/>
      <c r="F7" s="7"/>
      <c r="G7" s="7"/>
      <c r="H7" s="7"/>
      <c r="I7" s="7"/>
      <c r="J7" s="7"/>
    </row>
    <row r="8" spans="1:10" ht="204.75" x14ac:dyDescent="0.25">
      <c r="A8" s="7">
        <v>2</v>
      </c>
      <c r="B8" s="5" t="s">
        <v>26</v>
      </c>
      <c r="C8" s="7"/>
      <c r="D8" s="7"/>
      <c r="E8" s="7"/>
      <c r="F8" s="7"/>
      <c r="G8" s="7"/>
      <c r="H8" s="7"/>
      <c r="I8" s="7"/>
      <c r="J8" s="7"/>
    </row>
    <row r="9" spans="1:10" x14ac:dyDescent="0.25">
      <c r="A9" s="7"/>
      <c r="B9" s="6" t="s">
        <v>12</v>
      </c>
      <c r="C9" s="7" t="s">
        <v>13</v>
      </c>
      <c r="D9" s="7">
        <v>1</v>
      </c>
      <c r="E9" s="7">
        <v>1</v>
      </c>
      <c r="F9" s="8">
        <f>CONVERT((118.166-26.5-9.25),"ft","m")</f>
        <v>25.120396800000002</v>
      </c>
      <c r="G9" s="8"/>
      <c r="H9" s="8">
        <f>CONVERT(9,"ft","m")</f>
        <v>2.7431999999999999</v>
      </c>
      <c r="I9" s="8">
        <f>PRODUCT(D9:H9)</f>
        <v>68.910272501760005</v>
      </c>
      <c r="J9" s="7"/>
    </row>
    <row r="10" spans="1:10" x14ac:dyDescent="0.25">
      <c r="A10" s="7"/>
      <c r="B10" s="6" t="s">
        <v>12</v>
      </c>
      <c r="C10" s="7" t="s">
        <v>13</v>
      </c>
      <c r="D10" s="7">
        <v>1</v>
      </c>
      <c r="E10" s="7">
        <v>1</v>
      </c>
      <c r="F10" s="8">
        <f>CONVERT((98.25-23.25),"ft","m")</f>
        <v>22.86</v>
      </c>
      <c r="G10" s="8"/>
      <c r="H10" s="8">
        <f t="shared" ref="H10:H25" si="3">CONVERT(9,"ft","m")</f>
        <v>2.7431999999999999</v>
      </c>
      <c r="I10" s="8">
        <f t="shared" ref="I10:I25" si="4">PRODUCT(D10:H10)</f>
        <v>62.709551999999995</v>
      </c>
      <c r="J10" s="7"/>
    </row>
    <row r="11" spans="1:10" x14ac:dyDescent="0.25">
      <c r="A11" s="7"/>
      <c r="B11" s="6" t="s">
        <v>11</v>
      </c>
      <c r="C11" s="7" t="s">
        <v>13</v>
      </c>
      <c r="D11" s="7">
        <v>1</v>
      </c>
      <c r="E11" s="7">
        <v>2</v>
      </c>
      <c r="F11" s="8">
        <f>CONVERT((27.833),"ft","m")</f>
        <v>8.4834984000000002</v>
      </c>
      <c r="G11" s="8"/>
      <c r="H11" s="8">
        <f t="shared" si="3"/>
        <v>2.7431999999999999</v>
      </c>
      <c r="I11" s="8">
        <f t="shared" si="4"/>
        <v>46.543865621759998</v>
      </c>
      <c r="J11" s="7"/>
    </row>
    <row r="12" spans="1:10" x14ac:dyDescent="0.25">
      <c r="A12" s="7"/>
      <c r="B12" s="6" t="s">
        <v>14</v>
      </c>
      <c r="C12" s="7" t="s">
        <v>13</v>
      </c>
      <c r="D12" s="7">
        <v>1</v>
      </c>
      <c r="E12" s="7">
        <v>1</v>
      </c>
      <c r="F12" s="8">
        <f>CONVERT((27.833+19.25),"ft","m")</f>
        <v>14.3508984</v>
      </c>
      <c r="G12" s="8"/>
      <c r="H12" s="8">
        <f t="shared" si="3"/>
        <v>2.7431999999999999</v>
      </c>
      <c r="I12" s="8">
        <f t="shared" si="4"/>
        <v>39.367384490879999</v>
      </c>
      <c r="J12" s="7"/>
    </row>
    <row r="13" spans="1:10" x14ac:dyDescent="0.25">
      <c r="A13" s="7"/>
      <c r="B13" s="6" t="s">
        <v>15</v>
      </c>
      <c r="C13" s="7" t="s">
        <v>13</v>
      </c>
      <c r="D13" s="7">
        <v>1</v>
      </c>
      <c r="E13" s="7">
        <v>1</v>
      </c>
      <c r="F13" s="8">
        <f>CONVERT((6.666+3.5+3),"ft","m")</f>
        <v>4.0129967999999998</v>
      </c>
      <c r="G13" s="8"/>
      <c r="H13" s="8">
        <f t="shared" si="3"/>
        <v>2.7431999999999999</v>
      </c>
      <c r="I13" s="8">
        <f t="shared" si="4"/>
        <v>11.008452821759999</v>
      </c>
      <c r="J13" s="7"/>
    </row>
    <row r="14" spans="1:10" x14ac:dyDescent="0.25">
      <c r="A14" s="7"/>
      <c r="B14" s="6" t="s">
        <v>16</v>
      </c>
      <c r="C14" s="7" t="s">
        <v>13</v>
      </c>
      <c r="D14" s="7">
        <v>1</v>
      </c>
      <c r="E14" s="7">
        <v>1</v>
      </c>
      <c r="F14" s="8">
        <f>CONVERT((11+11.333+27.833),"ft","m")</f>
        <v>15.290596799999999</v>
      </c>
      <c r="G14" s="8"/>
      <c r="H14" s="8">
        <f t="shared" si="3"/>
        <v>2.7431999999999999</v>
      </c>
      <c r="I14" s="8">
        <f t="shared" si="4"/>
        <v>41.945165141759993</v>
      </c>
      <c r="J14" s="7"/>
    </row>
    <row r="15" spans="1:10" x14ac:dyDescent="0.25">
      <c r="A15" s="7"/>
      <c r="B15" s="6" t="s">
        <v>17</v>
      </c>
      <c r="C15" s="7" t="s">
        <v>13</v>
      </c>
      <c r="D15" s="7">
        <v>1</v>
      </c>
      <c r="E15" s="7">
        <v>1</v>
      </c>
      <c r="F15" s="8">
        <f>CONVERT((10+8.25),"ft","m")</f>
        <v>5.5625999999999998</v>
      </c>
      <c r="G15" s="8"/>
      <c r="H15" s="8">
        <f t="shared" si="3"/>
        <v>2.7431999999999999</v>
      </c>
      <c r="I15" s="8">
        <f t="shared" si="4"/>
        <v>15.259324319999999</v>
      </c>
      <c r="J15" s="7"/>
    </row>
    <row r="16" spans="1:10" x14ac:dyDescent="0.25">
      <c r="A16" s="7"/>
      <c r="B16" s="6" t="s">
        <v>17</v>
      </c>
      <c r="C16" s="7" t="s">
        <v>13</v>
      </c>
      <c r="D16" s="7">
        <v>1</v>
      </c>
      <c r="E16" s="7">
        <v>1</v>
      </c>
      <c r="F16" s="8">
        <f>CONVERT((8),"ft","m")</f>
        <v>2.4384000000000001</v>
      </c>
      <c r="G16" s="8"/>
      <c r="H16" s="8">
        <f t="shared" si="3"/>
        <v>2.7431999999999999</v>
      </c>
      <c r="I16" s="8">
        <f t="shared" si="4"/>
        <v>6.6890188799999999</v>
      </c>
      <c r="J16" s="7"/>
    </row>
    <row r="17" spans="1:10" x14ac:dyDescent="0.25">
      <c r="A17" s="7"/>
      <c r="B17" s="6" t="s">
        <v>16</v>
      </c>
      <c r="C17" s="7" t="s">
        <v>13</v>
      </c>
      <c r="D17" s="7">
        <v>1</v>
      </c>
      <c r="E17" s="7">
        <v>1</v>
      </c>
      <c r="F17" s="8">
        <f>CONVERT((23.5+10.5+10.5),"ft","m")</f>
        <v>13.563599999999999</v>
      </c>
      <c r="G17" s="8"/>
      <c r="H17" s="8">
        <f t="shared" si="3"/>
        <v>2.7431999999999999</v>
      </c>
      <c r="I17" s="8">
        <f t="shared" si="4"/>
        <v>37.207667519999994</v>
      </c>
      <c r="J17" s="7"/>
    </row>
    <row r="18" spans="1:10" x14ac:dyDescent="0.25">
      <c r="A18" s="7"/>
      <c r="B18" s="6" t="s">
        <v>18</v>
      </c>
      <c r="C18" s="7" t="s">
        <v>13</v>
      </c>
      <c r="D18" s="7">
        <v>1</v>
      </c>
      <c r="E18" s="7">
        <v>1</v>
      </c>
      <c r="F18" s="8">
        <f>CONVERT((12.416+15.5+10.5),"ft","m")</f>
        <v>11.709196799999999</v>
      </c>
      <c r="G18" s="8"/>
      <c r="H18" s="8">
        <f t="shared" si="3"/>
        <v>2.7431999999999999</v>
      </c>
      <c r="I18" s="8">
        <f t="shared" si="4"/>
        <v>32.120668661759993</v>
      </c>
      <c r="J18" s="7"/>
    </row>
    <row r="19" spans="1:10" x14ac:dyDescent="0.25">
      <c r="A19" s="7"/>
      <c r="B19" s="6" t="s">
        <v>19</v>
      </c>
      <c r="C19" s="7" t="s">
        <v>13</v>
      </c>
      <c r="D19" s="7">
        <v>1</v>
      </c>
      <c r="E19" s="7">
        <v>1</v>
      </c>
      <c r="F19" s="8">
        <f>CONVERT((15.75),"ft","m")</f>
        <v>4.8006000000000002</v>
      </c>
      <c r="G19" s="8"/>
      <c r="H19" s="8">
        <f t="shared" si="3"/>
        <v>2.7431999999999999</v>
      </c>
      <c r="I19" s="8">
        <f t="shared" si="4"/>
        <v>13.16900592</v>
      </c>
      <c r="J19" s="7"/>
    </row>
    <row r="20" spans="1:10" x14ac:dyDescent="0.25">
      <c r="A20" s="7"/>
      <c r="B20" s="6" t="s">
        <v>17</v>
      </c>
      <c r="C20" s="7" t="s">
        <v>13</v>
      </c>
      <c r="D20" s="7">
        <v>1</v>
      </c>
      <c r="E20" s="7">
        <v>1</v>
      </c>
      <c r="F20" s="8">
        <f>CONVERT((18.166),"ft","m")</f>
        <v>5.5369967999999998</v>
      </c>
      <c r="G20" s="8"/>
      <c r="H20" s="8">
        <f t="shared" si="3"/>
        <v>2.7431999999999999</v>
      </c>
      <c r="I20" s="8">
        <f t="shared" si="4"/>
        <v>15.189089621759999</v>
      </c>
      <c r="J20" s="7"/>
    </row>
    <row r="21" spans="1:10" x14ac:dyDescent="0.25">
      <c r="A21" s="7"/>
      <c r="B21" s="6" t="s">
        <v>20</v>
      </c>
      <c r="C21" s="7" t="s">
        <v>13</v>
      </c>
      <c r="D21" s="7">
        <v>1</v>
      </c>
      <c r="E21" s="7">
        <v>1</v>
      </c>
      <c r="F21" s="8">
        <f>CONVERT((23.5+10.5+10.5),"ft","m")</f>
        <v>13.563599999999999</v>
      </c>
      <c r="G21" s="8"/>
      <c r="H21" s="8">
        <f t="shared" si="3"/>
        <v>2.7431999999999999</v>
      </c>
      <c r="I21" s="8">
        <f t="shared" si="4"/>
        <v>37.207667519999994</v>
      </c>
      <c r="J21" s="7"/>
    </row>
    <row r="22" spans="1:10" x14ac:dyDescent="0.25">
      <c r="A22" s="7"/>
      <c r="B22" s="6" t="s">
        <v>21</v>
      </c>
      <c r="C22" s="7" t="s">
        <v>13</v>
      </c>
      <c r="D22" s="7">
        <v>1</v>
      </c>
      <c r="E22" s="7">
        <v>1</v>
      </c>
      <c r="F22" s="8">
        <f>CONVERT((13+9.25),"ft","m")</f>
        <v>6.7817999999999996</v>
      </c>
      <c r="G22" s="8"/>
      <c r="H22" s="8">
        <f t="shared" si="3"/>
        <v>2.7431999999999999</v>
      </c>
      <c r="I22" s="8">
        <f t="shared" si="4"/>
        <v>18.603833759999997</v>
      </c>
      <c r="J22" s="7"/>
    </row>
    <row r="23" spans="1:10" x14ac:dyDescent="0.25">
      <c r="A23" s="7"/>
      <c r="B23" s="6" t="s">
        <v>22</v>
      </c>
      <c r="C23" s="7" t="s">
        <v>13</v>
      </c>
      <c r="D23" s="7">
        <v>1</v>
      </c>
      <c r="E23" s="7">
        <v>2</v>
      </c>
      <c r="F23" s="8">
        <f>CONVERT((18.166),"ft","m")</f>
        <v>5.5369967999999998</v>
      </c>
      <c r="G23" s="8"/>
      <c r="H23" s="8">
        <f t="shared" si="3"/>
        <v>2.7431999999999999</v>
      </c>
      <c r="I23" s="8">
        <f t="shared" si="4"/>
        <v>30.378179243519998</v>
      </c>
      <c r="J23" s="7"/>
    </row>
    <row r="24" spans="1:10" x14ac:dyDescent="0.25">
      <c r="A24" s="7"/>
      <c r="B24" s="6" t="s">
        <v>17</v>
      </c>
      <c r="C24" s="7" t="s">
        <v>13</v>
      </c>
      <c r="D24" s="7">
        <v>1</v>
      </c>
      <c r="E24" s="7">
        <v>1</v>
      </c>
      <c r="F24" s="8">
        <f>CONVERT((10+8.666),"ft","m")</f>
        <v>5.6893967999999999</v>
      </c>
      <c r="G24" s="8"/>
      <c r="H24" s="8">
        <f t="shared" si="3"/>
        <v>2.7431999999999999</v>
      </c>
      <c r="I24" s="8">
        <f t="shared" si="4"/>
        <v>15.607153301759999</v>
      </c>
      <c r="J24" s="7"/>
    </row>
    <row r="25" spans="1:10" x14ac:dyDescent="0.25">
      <c r="B25" s="11" t="s">
        <v>16</v>
      </c>
      <c r="C25" s="12" t="s">
        <v>13</v>
      </c>
      <c r="D25" s="7">
        <v>1</v>
      </c>
      <c r="E25" s="7">
        <v>1</v>
      </c>
      <c r="F25" s="13">
        <f>CONVERT((10+12.25),"ft","m")</f>
        <v>6.7817999999999996</v>
      </c>
      <c r="G25" s="13"/>
      <c r="H25" s="8">
        <f t="shared" si="3"/>
        <v>2.7431999999999999</v>
      </c>
      <c r="I25" s="8">
        <f t="shared" si="4"/>
        <v>18.603833759999997</v>
      </c>
      <c r="J25" s="7"/>
    </row>
    <row r="26" spans="1:10" x14ac:dyDescent="0.25">
      <c r="A26" s="7"/>
      <c r="B26" s="9" t="s">
        <v>10</v>
      </c>
      <c r="C26" s="3" t="s">
        <v>13</v>
      </c>
      <c r="D26" s="7"/>
      <c r="E26" s="7"/>
      <c r="F26" s="7"/>
      <c r="G26" s="7"/>
      <c r="H26" s="7"/>
      <c r="I26" s="10">
        <f>SUM(I9:I25)</f>
        <v>510.5201350867199</v>
      </c>
      <c r="J26" s="7"/>
    </row>
    <row r="27" spans="1:10" x14ac:dyDescent="0.25">
      <c r="A27" s="7"/>
      <c r="B27" s="6"/>
      <c r="C27" s="7"/>
      <c r="D27" s="7"/>
      <c r="E27" s="7"/>
      <c r="F27" s="8"/>
      <c r="G27" s="8"/>
      <c r="H27" s="8"/>
      <c r="I27" s="8"/>
      <c r="J27" s="7"/>
    </row>
    <row r="28" spans="1:10" ht="283.5" x14ac:dyDescent="0.25">
      <c r="A28" s="7">
        <v>3</v>
      </c>
      <c r="B28" s="5" t="s">
        <v>27</v>
      </c>
      <c r="C28" s="7"/>
      <c r="D28" s="7"/>
      <c r="E28" s="7"/>
      <c r="F28" s="8"/>
      <c r="G28" s="8"/>
      <c r="H28" s="8"/>
      <c r="I28" s="8"/>
      <c r="J28" s="7"/>
    </row>
    <row r="29" spans="1:10" x14ac:dyDescent="0.25">
      <c r="A29" s="7"/>
      <c r="B29" s="6" t="s">
        <v>23</v>
      </c>
      <c r="C29" s="7" t="s">
        <v>13</v>
      </c>
      <c r="D29" s="7">
        <v>1</v>
      </c>
      <c r="E29" s="7">
        <v>1</v>
      </c>
      <c r="F29" s="13">
        <f>CONVERT((26.5),"ft","m")</f>
        <v>8.0771999999999995</v>
      </c>
      <c r="G29" s="8"/>
      <c r="H29" s="8">
        <f>CONVERT(9,"ft","m")</f>
        <v>2.7431999999999999</v>
      </c>
      <c r="I29" s="8">
        <f t="shared" ref="I29:I32" si="5">PRODUCT(D29:H29)</f>
        <v>22.157375039999998</v>
      </c>
      <c r="J29" s="7"/>
    </row>
    <row r="30" spans="1:10" x14ac:dyDescent="0.25">
      <c r="A30" s="7"/>
      <c r="B30" s="6" t="s">
        <v>17</v>
      </c>
      <c r="C30" s="7" t="s">
        <v>13</v>
      </c>
      <c r="D30" s="7">
        <v>1</v>
      </c>
      <c r="E30" s="7">
        <v>1</v>
      </c>
      <c r="F30" s="13">
        <f>CONVERT((9.25),"ft","m")</f>
        <v>2.8193999999999999</v>
      </c>
      <c r="G30" s="8"/>
      <c r="H30" s="8">
        <f t="shared" ref="H30:H32" si="6">CONVERT(9,"ft","m")</f>
        <v>2.7431999999999999</v>
      </c>
      <c r="I30" s="8">
        <f t="shared" si="5"/>
        <v>7.7341780799999995</v>
      </c>
      <c r="J30" s="7"/>
    </row>
    <row r="31" spans="1:10" x14ac:dyDescent="0.25">
      <c r="A31" s="7"/>
      <c r="B31" s="6" t="s">
        <v>24</v>
      </c>
      <c r="C31" s="7" t="s">
        <v>13</v>
      </c>
      <c r="D31" s="7">
        <v>1</v>
      </c>
      <c r="E31" s="7">
        <v>1</v>
      </c>
      <c r="F31" s="13">
        <f>CONVERT((23.25),"ft","m")</f>
        <v>7.0865999999999998</v>
      </c>
      <c r="G31" s="8"/>
      <c r="H31" s="8">
        <f t="shared" si="6"/>
        <v>2.7431999999999999</v>
      </c>
      <c r="I31" s="8">
        <f t="shared" si="5"/>
        <v>19.43996112</v>
      </c>
      <c r="J31" s="7"/>
    </row>
    <row r="32" spans="1:10" x14ac:dyDescent="0.25">
      <c r="A32" s="7"/>
      <c r="B32" s="6" t="s">
        <v>17</v>
      </c>
      <c r="C32" s="7" t="s">
        <v>13</v>
      </c>
      <c r="D32" s="7">
        <v>1</v>
      </c>
      <c r="E32" s="7">
        <v>1</v>
      </c>
      <c r="F32" s="13">
        <f>CONVERT((7.916),"ft","m")</f>
        <v>2.4127968000000002</v>
      </c>
      <c r="G32" s="8"/>
      <c r="H32" s="8">
        <f t="shared" si="6"/>
        <v>2.7431999999999999</v>
      </c>
      <c r="I32" s="8">
        <f t="shared" si="5"/>
        <v>6.6187841817600006</v>
      </c>
      <c r="J32" s="7"/>
    </row>
    <row r="33" spans="1:10" x14ac:dyDescent="0.25">
      <c r="A33" s="7"/>
      <c r="B33" s="9" t="s">
        <v>10</v>
      </c>
      <c r="C33" s="3" t="s">
        <v>13</v>
      </c>
      <c r="D33" s="7"/>
      <c r="E33" s="7"/>
      <c r="F33" s="7"/>
      <c r="G33" s="7"/>
      <c r="H33" s="7"/>
      <c r="I33" s="10">
        <f>SUM(I29:I32)</f>
        <v>55.950298421759996</v>
      </c>
      <c r="J33" s="7"/>
    </row>
    <row r="34" spans="1:10" x14ac:dyDescent="0.25">
      <c r="A34" s="7"/>
      <c r="B34" s="6"/>
      <c r="C34" s="7"/>
      <c r="D34" s="7"/>
      <c r="E34" s="7"/>
      <c r="F34" s="8"/>
      <c r="G34" s="8"/>
      <c r="H34" s="8"/>
      <c r="I34" s="8"/>
      <c r="J34" s="7"/>
    </row>
    <row r="35" spans="1:10" ht="94.5" x14ac:dyDescent="0.25">
      <c r="A35" s="7">
        <v>4</v>
      </c>
      <c r="B35" s="5" t="s">
        <v>28</v>
      </c>
      <c r="C35" s="7"/>
      <c r="D35" s="7"/>
      <c r="E35" s="7"/>
      <c r="F35" s="8"/>
      <c r="G35" s="8"/>
      <c r="H35" s="8"/>
      <c r="I35" s="8"/>
      <c r="J35" s="7"/>
    </row>
    <row r="36" spans="1:10" x14ac:dyDescent="0.25">
      <c r="A36" s="7"/>
      <c r="B36" s="6" t="s">
        <v>90</v>
      </c>
      <c r="C36" s="7" t="s">
        <v>13</v>
      </c>
      <c r="D36" s="7">
        <v>1</v>
      </c>
      <c r="E36" s="7">
        <v>1</v>
      </c>
      <c r="F36" s="13">
        <f>CONVERT((3.25),"ft","m")</f>
        <v>0.99060000000000004</v>
      </c>
      <c r="G36" s="8"/>
      <c r="H36" s="8">
        <f>CONVERT(7,"ft","m")</f>
        <v>2.1335999999999999</v>
      </c>
      <c r="I36" s="8">
        <f t="shared" ref="I36:I43" si="7">PRODUCT(D36:H36)</f>
        <v>2.11354416</v>
      </c>
      <c r="J36" s="7"/>
    </row>
    <row r="37" spans="1:10" x14ac:dyDescent="0.25">
      <c r="A37" s="7"/>
      <c r="B37" s="6" t="s">
        <v>91</v>
      </c>
      <c r="C37" s="7" t="s">
        <v>13</v>
      </c>
      <c r="D37" s="7">
        <v>1</v>
      </c>
      <c r="E37" s="7">
        <v>1</v>
      </c>
      <c r="F37" s="13">
        <f t="shared" ref="F37:F43" si="8">CONVERT((3.25),"ft","m")</f>
        <v>0.99060000000000004</v>
      </c>
      <c r="G37" s="8"/>
      <c r="H37" s="8">
        <f t="shared" ref="H37:H43" si="9">CONVERT(7,"ft","m")</f>
        <v>2.1335999999999999</v>
      </c>
      <c r="I37" s="8">
        <f t="shared" si="7"/>
        <v>2.11354416</v>
      </c>
      <c r="J37" s="7"/>
    </row>
    <row r="38" spans="1:10" x14ac:dyDescent="0.25">
      <c r="A38" s="7"/>
      <c r="B38" s="6" t="s">
        <v>92</v>
      </c>
      <c r="C38" s="7" t="s">
        <v>13</v>
      </c>
      <c r="D38" s="7">
        <v>1</v>
      </c>
      <c r="E38" s="7">
        <v>1</v>
      </c>
      <c r="F38" s="13">
        <f t="shared" si="8"/>
        <v>0.99060000000000004</v>
      </c>
      <c r="G38" s="8"/>
      <c r="H38" s="8">
        <f t="shared" si="9"/>
        <v>2.1335999999999999</v>
      </c>
      <c r="I38" s="8">
        <f t="shared" si="7"/>
        <v>2.11354416</v>
      </c>
      <c r="J38" s="7"/>
    </row>
    <row r="39" spans="1:10" x14ac:dyDescent="0.25">
      <c r="A39" s="7"/>
      <c r="B39" s="6" t="s">
        <v>93</v>
      </c>
      <c r="C39" s="7" t="s">
        <v>13</v>
      </c>
      <c r="D39" s="7">
        <v>1</v>
      </c>
      <c r="E39" s="7">
        <v>1</v>
      </c>
      <c r="F39" s="13">
        <f t="shared" si="8"/>
        <v>0.99060000000000004</v>
      </c>
      <c r="G39" s="8"/>
      <c r="H39" s="8">
        <f t="shared" si="9"/>
        <v>2.1335999999999999</v>
      </c>
      <c r="I39" s="8">
        <f t="shared" si="7"/>
        <v>2.11354416</v>
      </c>
      <c r="J39" s="7"/>
    </row>
    <row r="40" spans="1:10" x14ac:dyDescent="0.25">
      <c r="A40" s="7"/>
      <c r="B40" s="6" t="s">
        <v>60</v>
      </c>
      <c r="C40" s="7" t="s">
        <v>13</v>
      </c>
      <c r="D40" s="7">
        <v>1</v>
      </c>
      <c r="E40" s="7">
        <v>1</v>
      </c>
      <c r="F40" s="13">
        <f t="shared" si="8"/>
        <v>0.99060000000000004</v>
      </c>
      <c r="G40" s="8"/>
      <c r="H40" s="8">
        <f t="shared" si="9"/>
        <v>2.1335999999999999</v>
      </c>
      <c r="I40" s="8">
        <f t="shared" si="7"/>
        <v>2.11354416</v>
      </c>
      <c r="J40" s="7"/>
    </row>
    <row r="41" spans="1:10" x14ac:dyDescent="0.25">
      <c r="A41" s="7"/>
      <c r="B41" s="6" t="s">
        <v>94</v>
      </c>
      <c r="C41" s="7" t="s">
        <v>13</v>
      </c>
      <c r="D41" s="7">
        <v>1</v>
      </c>
      <c r="E41" s="7">
        <v>2</v>
      </c>
      <c r="F41" s="13">
        <f t="shared" si="8"/>
        <v>0.99060000000000004</v>
      </c>
      <c r="G41" s="8"/>
      <c r="H41" s="8">
        <f t="shared" si="9"/>
        <v>2.1335999999999999</v>
      </c>
      <c r="I41" s="8">
        <f t="shared" si="7"/>
        <v>4.22708832</v>
      </c>
      <c r="J41" s="7"/>
    </row>
    <row r="42" spans="1:10" x14ac:dyDescent="0.25">
      <c r="A42" s="7"/>
      <c r="B42" s="6" t="s">
        <v>21</v>
      </c>
      <c r="C42" s="7" t="s">
        <v>13</v>
      </c>
      <c r="D42" s="7">
        <v>1</v>
      </c>
      <c r="E42" s="7">
        <v>1</v>
      </c>
      <c r="F42" s="13">
        <f t="shared" si="8"/>
        <v>0.99060000000000004</v>
      </c>
      <c r="G42" s="8"/>
      <c r="H42" s="8">
        <f t="shared" si="9"/>
        <v>2.1335999999999999</v>
      </c>
      <c r="I42" s="8">
        <f t="shared" si="7"/>
        <v>2.11354416</v>
      </c>
      <c r="J42" s="7"/>
    </row>
    <row r="43" spans="1:10" x14ac:dyDescent="0.25">
      <c r="A43" s="7"/>
      <c r="B43" s="6" t="s">
        <v>12</v>
      </c>
      <c r="C43" s="7" t="s">
        <v>13</v>
      </c>
      <c r="D43" s="7">
        <v>1</v>
      </c>
      <c r="E43" s="7">
        <v>1</v>
      </c>
      <c r="F43" s="13">
        <f t="shared" si="8"/>
        <v>0.99060000000000004</v>
      </c>
      <c r="G43" s="8"/>
      <c r="H43" s="8">
        <f t="shared" si="9"/>
        <v>2.1335999999999999</v>
      </c>
      <c r="I43" s="8">
        <f t="shared" si="7"/>
        <v>2.11354416</v>
      </c>
      <c r="J43" s="7"/>
    </row>
    <row r="44" spans="1:10" x14ac:dyDescent="0.25">
      <c r="A44" s="7"/>
      <c r="B44" s="9" t="s">
        <v>10</v>
      </c>
      <c r="C44" s="3" t="s">
        <v>13</v>
      </c>
      <c r="D44" s="7"/>
      <c r="E44" s="7"/>
      <c r="F44" s="7"/>
      <c r="G44" s="7"/>
      <c r="H44" s="7"/>
      <c r="I44" s="10">
        <f>SUM(I36:I43)</f>
        <v>19.02189744</v>
      </c>
      <c r="J44" s="7"/>
    </row>
    <row r="45" spans="1:10" x14ac:dyDescent="0.25">
      <c r="A45" s="7"/>
      <c r="B45" s="6"/>
      <c r="C45" s="7"/>
      <c r="D45" s="7"/>
      <c r="E45" s="7"/>
      <c r="F45" s="8"/>
      <c r="G45" s="8"/>
      <c r="H45" s="8"/>
      <c r="I45" s="8"/>
      <c r="J45" s="7"/>
    </row>
    <row r="46" spans="1:10" ht="78.75" x14ac:dyDescent="0.25">
      <c r="A46" s="7">
        <v>5</v>
      </c>
      <c r="B46" s="5" t="s">
        <v>85</v>
      </c>
      <c r="C46" s="7"/>
      <c r="D46" s="7"/>
      <c r="E46" s="7"/>
      <c r="F46" s="8"/>
      <c r="G46" s="8"/>
      <c r="H46" s="8"/>
      <c r="I46" s="8"/>
      <c r="J46" s="7"/>
    </row>
    <row r="47" spans="1:10" x14ac:dyDescent="0.25">
      <c r="A47" s="7"/>
      <c r="B47" s="6" t="s">
        <v>87</v>
      </c>
      <c r="C47" s="7" t="s">
        <v>13</v>
      </c>
      <c r="D47" s="7">
        <v>1</v>
      </c>
      <c r="E47" s="7">
        <v>1</v>
      </c>
      <c r="F47" s="13">
        <f>CONVERT((3),"ft","m")</f>
        <v>0.91439999999999999</v>
      </c>
      <c r="G47" s="8"/>
      <c r="H47" s="8">
        <f>CONVERT(7,"ft","m")</f>
        <v>2.1335999999999999</v>
      </c>
      <c r="I47" s="8">
        <f t="shared" ref="I47:I56" si="10">PRODUCT(D47:H47)</f>
        <v>1.95096384</v>
      </c>
      <c r="J47" s="7"/>
    </row>
    <row r="48" spans="1:10" x14ac:dyDescent="0.25">
      <c r="A48" s="7"/>
      <c r="B48" s="6" t="s">
        <v>31</v>
      </c>
      <c r="C48" s="7" t="s">
        <v>13</v>
      </c>
      <c r="D48" s="7">
        <v>1</v>
      </c>
      <c r="E48" s="7">
        <v>6</v>
      </c>
      <c r="F48" s="13">
        <f t="shared" ref="F48:F56" si="11">CONVERT((3),"ft","m")</f>
        <v>0.91439999999999999</v>
      </c>
      <c r="G48" s="8"/>
      <c r="H48" s="8">
        <f t="shared" ref="H48:H56" si="12">CONVERT(7,"ft","m")</f>
        <v>2.1335999999999999</v>
      </c>
      <c r="I48" s="8">
        <f t="shared" si="10"/>
        <v>11.705783039999998</v>
      </c>
      <c r="J48" s="7"/>
    </row>
    <row r="49" spans="1:10" x14ac:dyDescent="0.25">
      <c r="A49" s="7"/>
      <c r="B49" s="6" t="s">
        <v>32</v>
      </c>
      <c r="C49" s="7" t="s">
        <v>13</v>
      </c>
      <c r="D49" s="7">
        <v>1</v>
      </c>
      <c r="E49" s="7">
        <v>4</v>
      </c>
      <c r="F49" s="13">
        <f t="shared" si="11"/>
        <v>0.91439999999999999</v>
      </c>
      <c r="G49" s="8"/>
      <c r="H49" s="8">
        <f t="shared" si="12"/>
        <v>2.1335999999999999</v>
      </c>
      <c r="I49" s="8">
        <f t="shared" si="10"/>
        <v>7.80385536</v>
      </c>
      <c r="J49" s="7"/>
    </row>
    <row r="50" spans="1:10" x14ac:dyDescent="0.25">
      <c r="A50" s="7"/>
      <c r="B50" s="6" t="s">
        <v>35</v>
      </c>
      <c r="C50" s="7" t="s">
        <v>13</v>
      </c>
      <c r="D50" s="7">
        <v>1</v>
      </c>
      <c r="E50" s="7">
        <v>1</v>
      </c>
      <c r="F50" s="13">
        <f t="shared" si="11"/>
        <v>0.91439999999999999</v>
      </c>
      <c r="G50" s="8"/>
      <c r="H50" s="8">
        <f t="shared" si="12"/>
        <v>2.1335999999999999</v>
      </c>
      <c r="I50" s="8">
        <f t="shared" si="10"/>
        <v>1.95096384</v>
      </c>
      <c r="J50" s="7"/>
    </row>
    <row r="51" spans="1:10" x14ac:dyDescent="0.25">
      <c r="A51" s="7"/>
      <c r="B51" s="6" t="s">
        <v>88</v>
      </c>
      <c r="C51" s="7" t="s">
        <v>13</v>
      </c>
      <c r="D51" s="7">
        <v>1</v>
      </c>
      <c r="E51" s="7">
        <v>1</v>
      </c>
      <c r="F51" s="13">
        <f t="shared" si="11"/>
        <v>0.91439999999999999</v>
      </c>
      <c r="G51" s="8"/>
      <c r="H51" s="8">
        <f t="shared" si="12"/>
        <v>2.1335999999999999</v>
      </c>
      <c r="I51" s="8">
        <f t="shared" si="10"/>
        <v>1.95096384</v>
      </c>
      <c r="J51" s="7"/>
    </row>
    <row r="52" spans="1:10" x14ac:dyDescent="0.25">
      <c r="A52" s="7"/>
      <c r="B52" s="6" t="s">
        <v>89</v>
      </c>
      <c r="C52" s="7" t="s">
        <v>13</v>
      </c>
      <c r="D52" s="7">
        <v>1</v>
      </c>
      <c r="E52" s="7">
        <v>1</v>
      </c>
      <c r="F52" s="13">
        <f t="shared" si="11"/>
        <v>0.91439999999999999</v>
      </c>
      <c r="G52" s="8"/>
      <c r="H52" s="8">
        <f t="shared" si="12"/>
        <v>2.1335999999999999</v>
      </c>
      <c r="I52" s="8">
        <f t="shared" si="10"/>
        <v>1.95096384</v>
      </c>
      <c r="J52" s="7"/>
    </row>
    <row r="53" spans="1:10" x14ac:dyDescent="0.25">
      <c r="A53" s="7"/>
      <c r="B53" s="6" t="s">
        <v>29</v>
      </c>
      <c r="C53" s="7" t="s">
        <v>13</v>
      </c>
      <c r="D53" s="7">
        <v>1</v>
      </c>
      <c r="E53" s="7">
        <v>1</v>
      </c>
      <c r="F53" s="13">
        <f t="shared" si="11"/>
        <v>0.91439999999999999</v>
      </c>
      <c r="G53" s="8"/>
      <c r="H53" s="8">
        <f t="shared" si="12"/>
        <v>2.1335999999999999</v>
      </c>
      <c r="I53" s="8">
        <f t="shared" si="10"/>
        <v>1.95096384</v>
      </c>
      <c r="J53" s="7"/>
    </row>
    <row r="54" spans="1:10" x14ac:dyDescent="0.25">
      <c r="A54" s="7"/>
      <c r="B54" s="6" t="s">
        <v>21</v>
      </c>
      <c r="C54" s="7" t="s">
        <v>13</v>
      </c>
      <c r="D54" s="7">
        <v>1</v>
      </c>
      <c r="E54" s="7">
        <v>1</v>
      </c>
      <c r="F54" s="13">
        <f t="shared" si="11"/>
        <v>0.91439999999999999</v>
      </c>
      <c r="G54" s="8"/>
      <c r="H54" s="8">
        <f t="shared" si="12"/>
        <v>2.1335999999999999</v>
      </c>
      <c r="I54" s="8">
        <f t="shared" si="10"/>
        <v>1.95096384</v>
      </c>
      <c r="J54" s="7"/>
    </row>
    <row r="55" spans="1:10" x14ac:dyDescent="0.25">
      <c r="A55" s="7"/>
      <c r="B55" s="6" t="s">
        <v>44</v>
      </c>
      <c r="C55" s="7" t="s">
        <v>13</v>
      </c>
      <c r="D55" s="7">
        <v>1</v>
      </c>
      <c r="E55" s="7">
        <v>1</v>
      </c>
      <c r="F55" s="13">
        <f t="shared" si="11"/>
        <v>0.91439999999999999</v>
      </c>
      <c r="G55" s="8"/>
      <c r="H55" s="8">
        <f t="shared" si="12"/>
        <v>2.1335999999999999</v>
      </c>
      <c r="I55" s="8">
        <f t="shared" si="10"/>
        <v>1.95096384</v>
      </c>
      <c r="J55" s="7"/>
    </row>
    <row r="56" spans="1:10" x14ac:dyDescent="0.25">
      <c r="A56" s="7"/>
      <c r="B56" s="6" t="s">
        <v>30</v>
      </c>
      <c r="C56" s="7" t="s">
        <v>13</v>
      </c>
      <c r="D56" s="7">
        <v>1</v>
      </c>
      <c r="E56" s="7">
        <v>1</v>
      </c>
      <c r="F56" s="13">
        <f t="shared" si="11"/>
        <v>0.91439999999999999</v>
      </c>
      <c r="G56" s="8"/>
      <c r="H56" s="8">
        <f t="shared" si="12"/>
        <v>2.1335999999999999</v>
      </c>
      <c r="I56" s="8">
        <f t="shared" si="10"/>
        <v>1.95096384</v>
      </c>
      <c r="J56" s="7"/>
    </row>
    <row r="57" spans="1:10" x14ac:dyDescent="0.25">
      <c r="A57" s="7"/>
      <c r="B57" s="9" t="s">
        <v>10</v>
      </c>
      <c r="C57" s="3" t="s">
        <v>13</v>
      </c>
      <c r="D57" s="7"/>
      <c r="E57" s="7"/>
      <c r="F57" s="7"/>
      <c r="G57" s="7"/>
      <c r="H57" s="7"/>
      <c r="I57" s="10">
        <f>SUM(I47:I56)</f>
        <v>35.11734912</v>
      </c>
      <c r="J57" s="7"/>
    </row>
    <row r="58" spans="1:10" x14ac:dyDescent="0.25">
      <c r="A58" s="7"/>
      <c r="B58" s="6"/>
      <c r="C58" s="7"/>
      <c r="D58" s="7"/>
      <c r="E58" s="7"/>
      <c r="F58" s="8"/>
      <c r="G58" s="8"/>
      <c r="H58" s="8"/>
      <c r="I58" s="8"/>
      <c r="J58" s="7"/>
    </row>
    <row r="59" spans="1:10" ht="173.25" x14ac:dyDescent="0.25">
      <c r="A59" s="7">
        <v>6</v>
      </c>
      <c r="B59" s="5" t="s">
        <v>45</v>
      </c>
      <c r="C59" s="7"/>
      <c r="D59" s="7"/>
      <c r="E59" s="7"/>
      <c r="F59" s="8"/>
      <c r="G59" s="8"/>
      <c r="H59" s="8"/>
      <c r="I59" s="8"/>
      <c r="J59" s="7"/>
    </row>
    <row r="60" spans="1:10" x14ac:dyDescent="0.25">
      <c r="A60" s="7"/>
      <c r="B60" s="6" t="s">
        <v>29</v>
      </c>
      <c r="C60" s="7" t="s">
        <v>4</v>
      </c>
      <c r="D60" s="7">
        <v>1</v>
      </c>
      <c r="E60" s="7">
        <v>2</v>
      </c>
      <c r="F60" s="8"/>
      <c r="G60" s="8"/>
      <c r="H60" s="8"/>
      <c r="I60" s="8">
        <f t="shared" ref="I60:I61" si="13">PRODUCT(D60:H60)</f>
        <v>2</v>
      </c>
      <c r="J60" s="7"/>
    </row>
    <row r="61" spans="1:10" x14ac:dyDescent="0.25">
      <c r="A61" s="7"/>
      <c r="B61" s="6" t="s">
        <v>30</v>
      </c>
      <c r="C61" s="7" t="s">
        <v>4</v>
      </c>
      <c r="D61" s="7">
        <v>1</v>
      </c>
      <c r="E61" s="7">
        <v>1</v>
      </c>
      <c r="F61" s="8"/>
      <c r="G61" s="8"/>
      <c r="H61" s="8"/>
      <c r="I61" s="8">
        <f t="shared" si="13"/>
        <v>1</v>
      </c>
      <c r="J61" s="7"/>
    </row>
    <row r="62" spans="1:10" x14ac:dyDescent="0.25">
      <c r="A62" s="7"/>
      <c r="B62" s="9" t="s">
        <v>10</v>
      </c>
      <c r="C62" s="3" t="s">
        <v>4</v>
      </c>
      <c r="D62" s="7"/>
      <c r="E62" s="7"/>
      <c r="F62" s="7"/>
      <c r="G62" s="7"/>
      <c r="H62" s="7"/>
      <c r="I62" s="10">
        <f>SUM(I60:I61)</f>
        <v>3</v>
      </c>
      <c r="J62" s="7"/>
    </row>
    <row r="63" spans="1:10" x14ac:dyDescent="0.25">
      <c r="A63" s="7"/>
      <c r="B63" s="6"/>
      <c r="C63" s="7"/>
      <c r="D63" s="7"/>
      <c r="E63" s="7"/>
      <c r="F63" s="8"/>
      <c r="G63" s="8"/>
      <c r="H63" s="8"/>
      <c r="I63" s="8"/>
      <c r="J63" s="7"/>
    </row>
    <row r="64" spans="1:10" ht="173.25" x14ac:dyDescent="0.25">
      <c r="A64" s="7">
        <v>7</v>
      </c>
      <c r="B64" s="5" t="s">
        <v>46</v>
      </c>
      <c r="C64" s="7"/>
      <c r="D64" s="7"/>
      <c r="E64" s="7"/>
      <c r="F64" s="8"/>
      <c r="G64" s="8"/>
      <c r="H64" s="8"/>
      <c r="I64" s="8"/>
      <c r="J64" s="7"/>
    </row>
    <row r="65" spans="1:10" x14ac:dyDescent="0.25">
      <c r="A65" s="7"/>
      <c r="B65" s="6" t="s">
        <v>29</v>
      </c>
      <c r="C65" s="7" t="s">
        <v>4</v>
      </c>
      <c r="D65" s="7">
        <v>1</v>
      </c>
      <c r="E65" s="7">
        <v>2</v>
      </c>
      <c r="F65" s="8"/>
      <c r="G65" s="8"/>
      <c r="H65" s="8"/>
      <c r="I65" s="8">
        <f t="shared" ref="I65:I66" si="14">PRODUCT(D65:H65)</f>
        <v>2</v>
      </c>
      <c r="J65" s="7"/>
    </row>
    <row r="66" spans="1:10" x14ac:dyDescent="0.25">
      <c r="A66" s="7"/>
      <c r="B66" s="6" t="s">
        <v>30</v>
      </c>
      <c r="C66" s="7" t="s">
        <v>4</v>
      </c>
      <c r="D66" s="7">
        <v>1</v>
      </c>
      <c r="E66" s="7">
        <v>2</v>
      </c>
      <c r="F66" s="8"/>
      <c r="G66" s="8"/>
      <c r="H66" s="8"/>
      <c r="I66" s="8">
        <f t="shared" si="14"/>
        <v>2</v>
      </c>
      <c r="J66" s="7"/>
    </row>
    <row r="67" spans="1:10" x14ac:dyDescent="0.25">
      <c r="A67" s="7"/>
      <c r="B67" s="9" t="s">
        <v>10</v>
      </c>
      <c r="C67" s="3" t="s">
        <v>4</v>
      </c>
      <c r="D67" s="7"/>
      <c r="E67" s="7"/>
      <c r="F67" s="7"/>
      <c r="G67" s="7"/>
      <c r="H67" s="7"/>
      <c r="I67" s="10">
        <f>SUM(I65:I66)</f>
        <v>4</v>
      </c>
      <c r="J67" s="7"/>
    </row>
    <row r="68" spans="1:10" x14ac:dyDescent="0.25">
      <c r="A68" s="7"/>
      <c r="B68" s="6"/>
      <c r="C68" s="7"/>
      <c r="D68" s="7"/>
      <c r="E68" s="7"/>
      <c r="F68" s="8"/>
      <c r="G68" s="8"/>
      <c r="H68" s="8"/>
      <c r="I68" s="8"/>
      <c r="J68" s="7"/>
    </row>
    <row r="69" spans="1:10" ht="157.5" x14ac:dyDescent="0.25">
      <c r="A69" s="7">
        <v>8</v>
      </c>
      <c r="B69" s="5" t="s">
        <v>42</v>
      </c>
      <c r="C69" s="7"/>
      <c r="D69" s="7"/>
      <c r="E69" s="7"/>
      <c r="F69" s="8"/>
      <c r="G69" s="8"/>
      <c r="H69" s="8"/>
      <c r="I69" s="8"/>
      <c r="J69" s="7"/>
    </row>
    <row r="70" spans="1:10" x14ac:dyDescent="0.25">
      <c r="A70" s="7"/>
      <c r="B70" s="6" t="s">
        <v>33</v>
      </c>
      <c r="C70" s="7" t="s">
        <v>4</v>
      </c>
      <c r="D70" s="7">
        <v>1</v>
      </c>
      <c r="E70" s="7">
        <v>1</v>
      </c>
      <c r="F70" s="8"/>
      <c r="G70" s="8"/>
      <c r="H70" s="8"/>
      <c r="I70" s="8">
        <f t="shared" ref="I70" si="15">PRODUCT(D70:H70)</f>
        <v>1</v>
      </c>
      <c r="J70" s="7"/>
    </row>
    <row r="71" spans="1:10" x14ac:dyDescent="0.25">
      <c r="A71" s="7"/>
      <c r="B71" s="9" t="s">
        <v>10</v>
      </c>
      <c r="C71" s="3" t="s">
        <v>4</v>
      </c>
      <c r="D71" s="7"/>
      <c r="E71" s="7"/>
      <c r="F71" s="7"/>
      <c r="G71" s="7"/>
      <c r="H71" s="7"/>
      <c r="I71" s="10">
        <f>SUM(I70:I70)</f>
        <v>1</v>
      </c>
      <c r="J71" s="7"/>
    </row>
    <row r="72" spans="1:10" x14ac:dyDescent="0.25">
      <c r="A72" s="7"/>
      <c r="B72" s="6"/>
      <c r="C72" s="7"/>
      <c r="D72" s="7"/>
      <c r="E72" s="7"/>
      <c r="F72" s="8"/>
      <c r="G72" s="8"/>
      <c r="H72" s="8"/>
      <c r="I72" s="8"/>
      <c r="J72" s="7"/>
    </row>
    <row r="73" spans="1:10" ht="157.5" x14ac:dyDescent="0.25">
      <c r="A73" s="7">
        <v>9</v>
      </c>
      <c r="B73" s="5" t="s">
        <v>41</v>
      </c>
      <c r="C73" s="7"/>
      <c r="D73" s="7"/>
      <c r="E73" s="7"/>
      <c r="F73" s="8"/>
      <c r="G73" s="8"/>
      <c r="H73" s="8"/>
      <c r="I73" s="8"/>
      <c r="J73" s="7"/>
    </row>
    <row r="74" spans="1:10" x14ac:dyDescent="0.25">
      <c r="A74" s="7"/>
      <c r="B74" s="6" t="s">
        <v>32</v>
      </c>
      <c r="C74" s="7" t="s">
        <v>4</v>
      </c>
      <c r="D74" s="7">
        <v>1</v>
      </c>
      <c r="E74" s="7">
        <v>4</v>
      </c>
      <c r="F74" s="8"/>
      <c r="G74" s="8"/>
      <c r="H74" s="8"/>
      <c r="I74" s="8">
        <f t="shared" ref="I74:I75" si="16">PRODUCT(D74:H74)</f>
        <v>4</v>
      </c>
      <c r="J74" s="7"/>
    </row>
    <row r="75" spans="1:10" x14ac:dyDescent="0.25">
      <c r="A75" s="7"/>
      <c r="B75" s="6" t="s">
        <v>18</v>
      </c>
      <c r="C75" s="7" t="s">
        <v>4</v>
      </c>
      <c r="D75" s="7">
        <v>1</v>
      </c>
      <c r="E75" s="7">
        <v>1</v>
      </c>
      <c r="F75" s="8"/>
      <c r="G75" s="8"/>
      <c r="H75" s="8"/>
      <c r="I75" s="8">
        <f t="shared" si="16"/>
        <v>1</v>
      </c>
      <c r="J75" s="7"/>
    </row>
    <row r="76" spans="1:10" x14ac:dyDescent="0.25">
      <c r="A76" s="7"/>
      <c r="B76" s="9" t="s">
        <v>10</v>
      </c>
      <c r="C76" s="3" t="s">
        <v>4</v>
      </c>
      <c r="D76" s="7"/>
      <c r="E76" s="7"/>
      <c r="F76" s="7"/>
      <c r="G76" s="7"/>
      <c r="H76" s="7"/>
      <c r="I76" s="10">
        <f>SUM(I74:I75)</f>
        <v>5</v>
      </c>
      <c r="J76" s="7"/>
    </row>
    <row r="77" spans="1:10" x14ac:dyDescent="0.25">
      <c r="A77" s="7"/>
      <c r="B77" s="6"/>
      <c r="C77" s="7"/>
      <c r="D77" s="7"/>
      <c r="E77" s="7"/>
      <c r="F77" s="8"/>
      <c r="G77" s="8"/>
      <c r="H77" s="8"/>
      <c r="I77" s="8"/>
      <c r="J77" s="7"/>
    </row>
    <row r="78" spans="1:10" ht="157.5" x14ac:dyDescent="0.25">
      <c r="A78" s="7">
        <v>10</v>
      </c>
      <c r="B78" s="5" t="s">
        <v>40</v>
      </c>
      <c r="C78" s="7"/>
      <c r="D78" s="7"/>
      <c r="E78" s="7"/>
      <c r="F78" s="8"/>
      <c r="G78" s="8"/>
      <c r="H78" s="8"/>
      <c r="I78" s="8"/>
      <c r="J78" s="7"/>
    </row>
    <row r="79" spans="1:10" x14ac:dyDescent="0.25">
      <c r="A79" s="7"/>
      <c r="B79" s="6" t="s">
        <v>31</v>
      </c>
      <c r="C79" s="7" t="s">
        <v>4</v>
      </c>
      <c r="D79" s="7">
        <v>1</v>
      </c>
      <c r="E79" s="7">
        <v>6</v>
      </c>
      <c r="F79" s="8"/>
      <c r="G79" s="8"/>
      <c r="H79" s="8"/>
      <c r="I79" s="8">
        <f t="shared" ref="I79:I80" si="17">PRODUCT(D79:H79)</f>
        <v>6</v>
      </c>
      <c r="J79" s="7"/>
    </row>
    <row r="80" spans="1:10" x14ac:dyDescent="0.25">
      <c r="A80" s="7"/>
      <c r="B80" s="6" t="s">
        <v>21</v>
      </c>
      <c r="C80" s="7" t="s">
        <v>4</v>
      </c>
      <c r="D80" s="7">
        <v>1</v>
      </c>
      <c r="E80" s="7">
        <v>1</v>
      </c>
      <c r="F80" s="8"/>
      <c r="G80" s="8"/>
      <c r="H80" s="8"/>
      <c r="I80" s="8">
        <f t="shared" si="17"/>
        <v>1</v>
      </c>
      <c r="J80" s="7"/>
    </row>
    <row r="81" spans="1:10" x14ac:dyDescent="0.25">
      <c r="A81" s="7"/>
      <c r="B81" s="9" t="s">
        <v>10</v>
      </c>
      <c r="C81" s="3" t="s">
        <v>4</v>
      </c>
      <c r="D81" s="7"/>
      <c r="E81" s="7"/>
      <c r="F81" s="7"/>
      <c r="G81" s="7"/>
      <c r="H81" s="7"/>
      <c r="I81" s="10">
        <f>SUM(I79:I80)</f>
        <v>7</v>
      </c>
      <c r="J81" s="7"/>
    </row>
    <row r="82" spans="1:10" x14ac:dyDescent="0.25">
      <c r="A82" s="7"/>
      <c r="B82" s="6"/>
      <c r="C82" s="7"/>
      <c r="D82" s="7"/>
      <c r="E82" s="7"/>
      <c r="F82" s="8"/>
      <c r="G82" s="8"/>
      <c r="H82" s="8"/>
      <c r="I82" s="8"/>
      <c r="J82" s="7"/>
    </row>
    <row r="83" spans="1:10" ht="94.5" x14ac:dyDescent="0.25">
      <c r="A83" s="7">
        <v>11</v>
      </c>
      <c r="B83" s="5" t="s">
        <v>43</v>
      </c>
      <c r="C83" s="7"/>
      <c r="D83" s="7"/>
      <c r="E83" s="7"/>
      <c r="F83" s="8"/>
      <c r="G83" s="8"/>
      <c r="H83" s="8"/>
      <c r="I83" s="8"/>
      <c r="J83" s="7"/>
    </row>
    <row r="84" spans="1:10" x14ac:dyDescent="0.25">
      <c r="A84" s="7"/>
      <c r="B84" s="6" t="s">
        <v>44</v>
      </c>
      <c r="C84" s="7" t="s">
        <v>4</v>
      </c>
      <c r="D84" s="7">
        <v>1</v>
      </c>
      <c r="E84" s="7">
        <v>1</v>
      </c>
      <c r="F84" s="8"/>
      <c r="G84" s="8"/>
      <c r="H84" s="8"/>
      <c r="I84" s="8">
        <f t="shared" ref="I84" si="18">PRODUCT(D84:H84)</f>
        <v>1</v>
      </c>
      <c r="J84" s="7"/>
    </row>
    <row r="85" spans="1:10" x14ac:dyDescent="0.25">
      <c r="A85" s="7"/>
      <c r="B85" s="9" t="s">
        <v>10</v>
      </c>
      <c r="C85" s="3" t="s">
        <v>4</v>
      </c>
      <c r="D85" s="7"/>
      <c r="E85" s="7"/>
      <c r="F85" s="7"/>
      <c r="G85" s="7"/>
      <c r="H85" s="7"/>
      <c r="I85" s="10">
        <f>SUM(I84:I84)</f>
        <v>1</v>
      </c>
      <c r="J85" s="7"/>
    </row>
    <row r="86" spans="1:10" x14ac:dyDescent="0.25">
      <c r="A86" s="7"/>
      <c r="B86" s="6"/>
      <c r="C86" s="7"/>
      <c r="D86" s="7"/>
      <c r="E86" s="7"/>
      <c r="F86" s="8"/>
      <c r="G86" s="8"/>
      <c r="H86" s="8"/>
      <c r="I86" s="8"/>
      <c r="J86" s="7"/>
    </row>
    <row r="87" spans="1:10" ht="94.5" x14ac:dyDescent="0.25">
      <c r="A87" s="7">
        <v>12</v>
      </c>
      <c r="B87" s="5" t="s">
        <v>55</v>
      </c>
      <c r="C87" s="7"/>
      <c r="D87" s="7"/>
      <c r="E87" s="7"/>
      <c r="F87" s="8"/>
      <c r="G87" s="8"/>
      <c r="H87" s="8"/>
      <c r="I87" s="8"/>
      <c r="J87" s="7"/>
    </row>
    <row r="88" spans="1:10" x14ac:dyDescent="0.25">
      <c r="A88" s="7"/>
      <c r="B88" s="6" t="s">
        <v>34</v>
      </c>
      <c r="C88" s="7" t="s">
        <v>4</v>
      </c>
      <c r="D88" s="7">
        <v>1</v>
      </c>
      <c r="E88" s="7">
        <v>6</v>
      </c>
      <c r="F88" s="8"/>
      <c r="G88" s="8"/>
      <c r="H88" s="8"/>
      <c r="I88" s="8">
        <f t="shared" ref="I88:I91" si="19">PRODUCT(D88:H88)</f>
        <v>6</v>
      </c>
      <c r="J88" s="7"/>
    </row>
    <row r="89" spans="1:10" x14ac:dyDescent="0.25">
      <c r="A89" s="7"/>
      <c r="B89" s="6" t="s">
        <v>35</v>
      </c>
      <c r="C89" s="7" t="s">
        <v>4</v>
      </c>
      <c r="D89" s="7">
        <v>1</v>
      </c>
      <c r="E89" s="7">
        <v>4</v>
      </c>
      <c r="F89" s="8"/>
      <c r="G89" s="8"/>
      <c r="H89" s="8"/>
      <c r="I89" s="8">
        <f t="shared" si="19"/>
        <v>4</v>
      </c>
      <c r="J89" s="7"/>
    </row>
    <row r="90" spans="1:10" x14ac:dyDescent="0.25">
      <c r="A90" s="7"/>
      <c r="B90" s="6" t="s">
        <v>36</v>
      </c>
      <c r="C90" s="7" t="s">
        <v>4</v>
      </c>
      <c r="D90" s="7">
        <v>1</v>
      </c>
      <c r="E90" s="7">
        <v>1</v>
      </c>
      <c r="F90" s="8"/>
      <c r="G90" s="8"/>
      <c r="H90" s="8"/>
      <c r="I90" s="8">
        <f t="shared" si="19"/>
        <v>1</v>
      </c>
      <c r="J90" s="7"/>
    </row>
    <row r="91" spans="1:10" x14ac:dyDescent="0.25">
      <c r="A91" s="7"/>
      <c r="B91" s="6" t="s">
        <v>30</v>
      </c>
      <c r="C91" s="7" t="s">
        <v>4</v>
      </c>
      <c r="D91" s="7">
        <v>1</v>
      </c>
      <c r="E91" s="7">
        <v>8</v>
      </c>
      <c r="F91" s="8"/>
      <c r="G91" s="8"/>
      <c r="H91" s="8"/>
      <c r="I91" s="8">
        <f t="shared" si="19"/>
        <v>8</v>
      </c>
      <c r="J91" s="7"/>
    </row>
    <row r="92" spans="1:10" x14ac:dyDescent="0.25">
      <c r="A92" s="7"/>
      <c r="B92" s="9" t="s">
        <v>10</v>
      </c>
      <c r="C92" s="3" t="s">
        <v>4</v>
      </c>
      <c r="D92" s="7"/>
      <c r="E92" s="7"/>
      <c r="F92" s="7"/>
      <c r="G92" s="7"/>
      <c r="H92" s="7"/>
      <c r="I92" s="10">
        <f>SUM(I88:I91)</f>
        <v>19</v>
      </c>
      <c r="J92" s="7"/>
    </row>
    <row r="93" spans="1:10" x14ac:dyDescent="0.25">
      <c r="A93" s="7"/>
      <c r="B93" s="6"/>
      <c r="C93" s="7"/>
      <c r="D93" s="7"/>
      <c r="E93" s="7"/>
      <c r="F93" s="8"/>
      <c r="G93" s="8"/>
      <c r="H93" s="8"/>
      <c r="I93" s="8"/>
      <c r="J93" s="7"/>
    </row>
    <row r="94" spans="1:10" ht="78.75" x14ac:dyDescent="0.25">
      <c r="A94" s="7">
        <v>13</v>
      </c>
      <c r="B94" s="5" t="s">
        <v>56</v>
      </c>
      <c r="C94" s="7"/>
      <c r="D94" s="7"/>
      <c r="E94" s="7"/>
      <c r="F94" s="8"/>
      <c r="G94" s="8"/>
      <c r="H94" s="8"/>
      <c r="I94" s="8"/>
      <c r="J94" s="7"/>
    </row>
    <row r="95" spans="1:10" x14ac:dyDescent="0.25">
      <c r="A95" s="7"/>
      <c r="B95" s="6" t="s">
        <v>57</v>
      </c>
      <c r="C95" s="7" t="s">
        <v>4</v>
      </c>
      <c r="D95" s="7">
        <v>1</v>
      </c>
      <c r="E95" s="7">
        <v>1</v>
      </c>
      <c r="F95" s="8"/>
      <c r="G95" s="8"/>
      <c r="H95" s="8"/>
      <c r="I95" s="8">
        <f t="shared" ref="I95" si="20">PRODUCT(D95:H95)</f>
        <v>1</v>
      </c>
      <c r="J95" s="7"/>
    </row>
    <row r="96" spans="1:10" x14ac:dyDescent="0.25">
      <c r="A96" s="7"/>
      <c r="B96" s="9" t="s">
        <v>10</v>
      </c>
      <c r="C96" s="3" t="s">
        <v>4</v>
      </c>
      <c r="D96" s="7"/>
      <c r="E96" s="7"/>
      <c r="F96" s="7"/>
      <c r="G96" s="7"/>
      <c r="H96" s="7"/>
      <c r="I96" s="10">
        <f>SUM(I95:I95)</f>
        <v>1</v>
      </c>
      <c r="J96" s="7"/>
    </row>
    <row r="97" spans="1:10" x14ac:dyDescent="0.25">
      <c r="A97" s="7"/>
      <c r="B97" s="6"/>
      <c r="C97" s="7"/>
      <c r="D97" s="7"/>
      <c r="E97" s="7"/>
      <c r="F97" s="8"/>
      <c r="G97" s="8"/>
      <c r="H97" s="8"/>
      <c r="I97" s="8"/>
      <c r="J97" s="7"/>
    </row>
    <row r="98" spans="1:10" x14ac:dyDescent="0.25">
      <c r="A98" s="7">
        <v>14</v>
      </c>
      <c r="B98" s="22" t="s">
        <v>47</v>
      </c>
      <c r="C98" s="7"/>
      <c r="D98" s="7"/>
      <c r="E98" s="7"/>
      <c r="F98" s="7"/>
      <c r="G98" s="7"/>
      <c r="H98" s="7"/>
      <c r="I98" s="7"/>
      <c r="J98" s="7"/>
    </row>
    <row r="99" spans="1:10" ht="31.5" x14ac:dyDescent="0.25">
      <c r="A99" s="7"/>
      <c r="B99" s="5" t="s">
        <v>51</v>
      </c>
      <c r="C99" s="7" t="s">
        <v>4</v>
      </c>
      <c r="D99" s="7"/>
      <c r="E99" s="7"/>
      <c r="F99" s="7"/>
      <c r="G99" s="7"/>
      <c r="H99" s="7"/>
      <c r="I99" s="7"/>
      <c r="J99" s="7"/>
    </row>
    <row r="100" spans="1:10" x14ac:dyDescent="0.25">
      <c r="A100" s="7"/>
      <c r="B100" s="21" t="s">
        <v>49</v>
      </c>
      <c r="C100" s="7" t="s">
        <v>4</v>
      </c>
      <c r="D100" s="7">
        <v>1</v>
      </c>
      <c r="E100" s="7">
        <v>12</v>
      </c>
      <c r="F100" s="7"/>
      <c r="G100" s="7"/>
      <c r="H100" s="7"/>
      <c r="I100" s="8">
        <f t="shared" ref="I100" si="21">PRODUCT(D100:H100)</f>
        <v>12</v>
      </c>
      <c r="J100" s="7"/>
    </row>
    <row r="101" spans="1:10" x14ac:dyDescent="0.25">
      <c r="A101" s="7"/>
      <c r="B101" s="9" t="s">
        <v>10</v>
      </c>
      <c r="C101" s="3" t="s">
        <v>4</v>
      </c>
      <c r="D101" s="7"/>
      <c r="E101" s="7"/>
      <c r="F101" s="7"/>
      <c r="G101" s="7"/>
      <c r="H101" s="7"/>
      <c r="I101" s="10">
        <f>SUM(I97:I100)</f>
        <v>12</v>
      </c>
      <c r="J101" s="7"/>
    </row>
    <row r="102" spans="1:10" x14ac:dyDescent="0.25">
      <c r="A102" s="7"/>
      <c r="B102" s="21"/>
      <c r="C102" s="7"/>
      <c r="D102" s="7"/>
      <c r="E102" s="7"/>
      <c r="F102" s="7"/>
      <c r="G102" s="7"/>
      <c r="H102" s="7"/>
      <c r="I102" s="7"/>
      <c r="J102" s="7"/>
    </row>
    <row r="103" spans="1:10" ht="31.5" x14ac:dyDescent="0.25">
      <c r="A103" s="7">
        <v>15</v>
      </c>
      <c r="B103" s="5" t="s">
        <v>52</v>
      </c>
      <c r="C103" s="7"/>
      <c r="D103" s="7"/>
      <c r="E103" s="7"/>
      <c r="F103" s="7"/>
      <c r="G103" s="7"/>
      <c r="H103" s="7"/>
      <c r="I103" s="7"/>
      <c r="J103" s="7"/>
    </row>
    <row r="104" spans="1:10" x14ac:dyDescent="0.25">
      <c r="A104" s="7"/>
      <c r="B104" s="21" t="s">
        <v>50</v>
      </c>
      <c r="C104" s="7" t="s">
        <v>4</v>
      </c>
      <c r="D104" s="7">
        <v>1</v>
      </c>
      <c r="E104" s="7">
        <v>50</v>
      </c>
      <c r="F104" s="7"/>
      <c r="G104" s="7"/>
      <c r="H104" s="7"/>
      <c r="I104" s="8">
        <f t="shared" ref="I104" si="22">PRODUCT(D104:H104)</f>
        <v>50</v>
      </c>
      <c r="J104" s="7"/>
    </row>
    <row r="105" spans="1:10" x14ac:dyDescent="0.25">
      <c r="A105" s="7"/>
      <c r="B105" s="9" t="s">
        <v>10</v>
      </c>
      <c r="C105" s="3" t="s">
        <v>4</v>
      </c>
      <c r="D105" s="7"/>
      <c r="E105" s="7"/>
      <c r="F105" s="7"/>
      <c r="G105" s="7"/>
      <c r="H105" s="7"/>
      <c r="I105" s="10">
        <f>SUM(I104)</f>
        <v>50</v>
      </c>
      <c r="J105" s="7"/>
    </row>
    <row r="106" spans="1:10" x14ac:dyDescent="0.25">
      <c r="A106" s="7"/>
      <c r="B106" s="21"/>
      <c r="C106" s="7"/>
      <c r="D106" s="7"/>
      <c r="E106" s="7"/>
      <c r="F106" s="7"/>
      <c r="G106" s="7"/>
      <c r="H106" s="7"/>
      <c r="I106" s="7"/>
      <c r="J106" s="7"/>
    </row>
    <row r="107" spans="1:10" ht="31.5" x14ac:dyDescent="0.25">
      <c r="A107" s="7">
        <v>16</v>
      </c>
      <c r="B107" s="5" t="s">
        <v>53</v>
      </c>
      <c r="C107" s="7"/>
      <c r="D107" s="7"/>
      <c r="E107" s="7"/>
      <c r="F107" s="7"/>
      <c r="G107" s="7"/>
      <c r="H107" s="7"/>
      <c r="I107" s="7"/>
      <c r="J107" s="7"/>
    </row>
    <row r="108" spans="1:10" x14ac:dyDescent="0.25">
      <c r="A108" s="7"/>
      <c r="B108" s="21" t="s">
        <v>48</v>
      </c>
      <c r="C108" s="7" t="s">
        <v>4</v>
      </c>
      <c r="D108" s="7">
        <v>1</v>
      </c>
      <c r="E108" s="7">
        <v>35</v>
      </c>
      <c r="F108" s="7"/>
      <c r="G108" s="7"/>
      <c r="H108" s="7"/>
      <c r="I108" s="8">
        <f t="shared" ref="I108" si="23">PRODUCT(D108:H108)</f>
        <v>35</v>
      </c>
      <c r="J108" s="7"/>
    </row>
    <row r="109" spans="1:10" x14ac:dyDescent="0.25">
      <c r="A109" s="7"/>
      <c r="B109" s="9" t="s">
        <v>10</v>
      </c>
      <c r="C109" s="3" t="s">
        <v>4</v>
      </c>
      <c r="D109" s="7"/>
      <c r="E109" s="7"/>
      <c r="F109" s="7"/>
      <c r="G109" s="7"/>
      <c r="H109" s="7"/>
      <c r="I109" s="10">
        <f>SUM(I108)</f>
        <v>35</v>
      </c>
      <c r="J109" s="7"/>
    </row>
    <row r="110" spans="1:10" x14ac:dyDescent="0.25">
      <c r="A110" s="7"/>
      <c r="B110" s="9"/>
      <c r="C110" s="3"/>
      <c r="D110" s="7"/>
      <c r="E110" s="7"/>
      <c r="F110" s="7"/>
      <c r="G110" s="7"/>
      <c r="H110" s="7"/>
      <c r="I110" s="10"/>
      <c r="J110" s="7"/>
    </row>
    <row r="111" spans="1:10" x14ac:dyDescent="0.25">
      <c r="A111" s="7">
        <v>17</v>
      </c>
      <c r="B111" s="5" t="s">
        <v>54</v>
      </c>
      <c r="C111" s="7"/>
      <c r="D111" s="7"/>
      <c r="E111" s="7"/>
      <c r="F111" s="7"/>
      <c r="G111" s="7"/>
      <c r="H111" s="7"/>
      <c r="I111" s="8"/>
      <c r="J111" s="7"/>
    </row>
    <row r="112" spans="1:10" x14ac:dyDescent="0.25">
      <c r="A112" s="7"/>
      <c r="B112" s="21" t="s">
        <v>57</v>
      </c>
      <c r="C112" s="7" t="s">
        <v>4</v>
      </c>
      <c r="D112" s="7">
        <v>1</v>
      </c>
      <c r="E112" s="7">
        <v>2</v>
      </c>
      <c r="F112" s="7"/>
      <c r="G112" s="7"/>
      <c r="H112" s="7"/>
      <c r="I112" s="8">
        <f t="shared" ref="I112" si="24">PRODUCT(D112:H112)</f>
        <v>2</v>
      </c>
      <c r="J112" s="7"/>
    </row>
    <row r="113" spans="1:10" x14ac:dyDescent="0.25">
      <c r="A113" s="7"/>
      <c r="B113" s="9" t="s">
        <v>10</v>
      </c>
      <c r="C113" s="3" t="s">
        <v>4</v>
      </c>
      <c r="D113" s="7"/>
      <c r="E113" s="7"/>
      <c r="F113" s="7"/>
      <c r="G113" s="7"/>
      <c r="H113" s="7"/>
      <c r="I113" s="10">
        <f>SUM(I111:I112)</f>
        <v>2</v>
      </c>
      <c r="J113" s="7"/>
    </row>
    <row r="114" spans="1:10" x14ac:dyDescent="0.25">
      <c r="A114" s="7"/>
      <c r="B114" s="9"/>
      <c r="C114" s="3"/>
      <c r="D114" s="7"/>
      <c r="E114" s="7"/>
      <c r="F114" s="7"/>
      <c r="G114" s="7"/>
      <c r="H114" s="7"/>
      <c r="I114" s="10"/>
      <c r="J114" s="7"/>
    </row>
    <row r="115" spans="1:10" x14ac:dyDescent="0.25">
      <c r="A115" s="7">
        <v>18</v>
      </c>
      <c r="B115" s="9" t="s">
        <v>61</v>
      </c>
      <c r="C115" s="3"/>
      <c r="D115" s="7"/>
      <c r="E115" s="7"/>
      <c r="F115" s="7"/>
      <c r="G115" s="7"/>
      <c r="H115" s="7"/>
      <c r="I115" s="10"/>
      <c r="J115" s="7"/>
    </row>
    <row r="116" spans="1:10" x14ac:dyDescent="0.25">
      <c r="A116" s="7"/>
      <c r="B116" s="6" t="s">
        <v>59</v>
      </c>
      <c r="C116" s="7" t="s">
        <v>13</v>
      </c>
      <c r="D116" s="7">
        <v>1</v>
      </c>
      <c r="E116" s="7">
        <v>1</v>
      </c>
      <c r="F116" s="7">
        <f>5.05+2.26+2.51</f>
        <v>9.82</v>
      </c>
      <c r="G116" s="7"/>
      <c r="H116" s="8">
        <f t="shared" ref="H116:H118" si="25">CONVERT(9,"ft","m")</f>
        <v>2.7431999999999999</v>
      </c>
      <c r="I116" s="8">
        <f t="shared" ref="I116:I119" si="26">PRODUCT(D116:H116)</f>
        <v>26.938223999999998</v>
      </c>
      <c r="J116" s="7"/>
    </row>
    <row r="117" spans="1:10" x14ac:dyDescent="0.25">
      <c r="A117" s="7"/>
      <c r="B117" s="21" t="s">
        <v>60</v>
      </c>
      <c r="C117" s="7" t="s">
        <v>13</v>
      </c>
      <c r="D117" s="7">
        <v>1</v>
      </c>
      <c r="E117" s="7">
        <v>1</v>
      </c>
      <c r="F117" s="7">
        <v>3.2</v>
      </c>
      <c r="G117" s="7"/>
      <c r="H117" s="8">
        <f t="shared" si="25"/>
        <v>2.7431999999999999</v>
      </c>
      <c r="I117" s="8">
        <f t="shared" si="26"/>
        <v>8.7782400000000003</v>
      </c>
      <c r="J117" s="7"/>
    </row>
    <row r="118" spans="1:10" x14ac:dyDescent="0.25">
      <c r="A118" s="7"/>
      <c r="B118" s="6" t="s">
        <v>12</v>
      </c>
      <c r="C118" s="7" t="s">
        <v>13</v>
      </c>
      <c r="D118" s="7">
        <v>1</v>
      </c>
      <c r="E118" s="7">
        <v>1</v>
      </c>
      <c r="F118" s="7">
        <f>9.2+2.13</f>
        <v>11.329999999999998</v>
      </c>
      <c r="G118" s="7"/>
      <c r="H118" s="8">
        <f t="shared" si="25"/>
        <v>2.7431999999999999</v>
      </c>
      <c r="I118" s="8">
        <f t="shared" si="26"/>
        <v>31.080455999999995</v>
      </c>
      <c r="J118" s="7"/>
    </row>
    <row r="119" spans="1:10" x14ac:dyDescent="0.25">
      <c r="A119" s="7"/>
      <c r="B119" s="6" t="s">
        <v>62</v>
      </c>
      <c r="C119" s="7" t="s">
        <v>13</v>
      </c>
      <c r="D119" s="7">
        <v>1</v>
      </c>
      <c r="E119" s="7">
        <v>1</v>
      </c>
      <c r="F119" s="7">
        <v>2.44</v>
      </c>
      <c r="G119" s="7"/>
      <c r="H119" s="8">
        <v>1.5</v>
      </c>
      <c r="I119" s="8">
        <f t="shared" si="26"/>
        <v>3.66</v>
      </c>
      <c r="J119" s="7"/>
    </row>
    <row r="120" spans="1:10" x14ac:dyDescent="0.25">
      <c r="A120" s="7"/>
      <c r="B120" s="9" t="s">
        <v>10</v>
      </c>
      <c r="C120" s="3" t="s">
        <v>13</v>
      </c>
      <c r="D120" s="7"/>
      <c r="E120" s="7"/>
      <c r="F120" s="7"/>
      <c r="G120" s="7"/>
      <c r="H120" s="7"/>
      <c r="I120" s="10">
        <f>SUM(I116:I119)</f>
        <v>70.456919999999997</v>
      </c>
      <c r="J120" s="7"/>
    </row>
    <row r="121" spans="1:10" x14ac:dyDescent="0.25">
      <c r="A121" s="7"/>
      <c r="B121" s="6"/>
      <c r="C121" s="7"/>
      <c r="D121" s="7"/>
      <c r="E121" s="7"/>
      <c r="F121" s="7"/>
      <c r="G121" s="7"/>
      <c r="H121" s="7"/>
      <c r="I121" s="8"/>
      <c r="J121" s="7"/>
    </row>
  </sheetData>
  <mergeCells count="2">
    <mergeCell ref="A1:J1"/>
    <mergeCell ref="D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F1C61-1938-4B7D-B5E7-BE4E9A756995}">
  <dimension ref="A1:J106"/>
  <sheetViews>
    <sheetView view="pageBreakPreview" zoomScale="93" zoomScaleNormal="100" zoomScaleSheetLayoutView="93" workbookViewId="0">
      <selection activeCell="K3" sqref="K3"/>
    </sheetView>
  </sheetViews>
  <sheetFormatPr defaultRowHeight="15.75" x14ac:dyDescent="0.25"/>
  <cols>
    <col min="1" max="1" width="5.85546875" style="17" bestFit="1" customWidth="1"/>
    <col min="2" max="2" width="66" style="18" customWidth="1"/>
    <col min="3" max="3" width="9.140625" style="18"/>
    <col min="4" max="4" width="10.5703125" style="18" bestFit="1" customWidth="1"/>
    <col min="5" max="5" width="11" style="18" customWidth="1"/>
    <col min="6" max="6" width="15.5703125" style="18" bestFit="1" customWidth="1"/>
    <col min="7" max="7" width="10.5703125" style="18" bestFit="1" customWidth="1"/>
    <col min="8" max="8" width="10.28515625" style="18" bestFit="1" customWidth="1"/>
    <col min="9" max="9" width="13.42578125" style="18" bestFit="1" customWidth="1"/>
    <col min="10" max="10" width="10.85546875" style="18" customWidth="1"/>
    <col min="11" max="16384" width="9.140625" style="18"/>
  </cols>
  <sheetData>
    <row r="1" spans="1:10" ht="31.5" customHeight="1" x14ac:dyDescent="0.25">
      <c r="A1" s="84" t="s">
        <v>0</v>
      </c>
      <c r="B1" s="84"/>
      <c r="C1" s="84"/>
      <c r="D1" s="84"/>
      <c r="E1" s="84"/>
      <c r="F1" s="84"/>
      <c r="G1" s="84"/>
      <c r="H1" s="14"/>
      <c r="I1" s="14"/>
      <c r="J1" s="14"/>
    </row>
    <row r="2" spans="1:10" x14ac:dyDescent="0.25">
      <c r="A2" s="16" t="s">
        <v>1</v>
      </c>
      <c r="B2" s="16" t="s">
        <v>2</v>
      </c>
      <c r="C2" s="16" t="s">
        <v>3</v>
      </c>
      <c r="D2" s="16" t="s">
        <v>37</v>
      </c>
      <c r="E2" s="16" t="s">
        <v>38</v>
      </c>
      <c r="F2" s="16" t="s">
        <v>39</v>
      </c>
      <c r="G2" s="16" t="s">
        <v>9</v>
      </c>
    </row>
    <row r="3" spans="1:10" ht="63" x14ac:dyDescent="0.25">
      <c r="A3" s="16">
        <v>1</v>
      </c>
      <c r="B3" s="36" t="s">
        <v>108</v>
      </c>
      <c r="C3" s="15" t="s">
        <v>13</v>
      </c>
      <c r="D3" s="23">
        <f>'Detailed Measurement'!$I$29</f>
        <v>591.53653825617027</v>
      </c>
      <c r="E3" s="40">
        <v>100</v>
      </c>
      <c r="F3" s="20">
        <f>PRODUCT(D3:E3)</f>
        <v>59153.653825617024</v>
      </c>
      <c r="G3" s="15"/>
    </row>
    <row r="4" spans="1:10" x14ac:dyDescent="0.25">
      <c r="A4" s="16"/>
      <c r="B4" s="37"/>
      <c r="C4" s="15"/>
      <c r="D4" s="16"/>
      <c r="E4" s="15"/>
      <c r="F4" s="15"/>
      <c r="G4" s="15"/>
    </row>
    <row r="5" spans="1:10" ht="63" x14ac:dyDescent="0.25">
      <c r="A5" s="16">
        <v>2</v>
      </c>
      <c r="B5" s="36" t="s">
        <v>109</v>
      </c>
      <c r="C5" s="15" t="s">
        <v>13</v>
      </c>
      <c r="D5" s="23" t="e">
        <f>'Detailed Measurement'!#REF!</f>
        <v>#REF!</v>
      </c>
      <c r="E5" s="15">
        <v>100</v>
      </c>
      <c r="F5" s="20" t="e">
        <f>PRODUCT(D5:E5)</f>
        <v>#REF!</v>
      </c>
      <c r="G5" s="15"/>
    </row>
    <row r="6" spans="1:10" x14ac:dyDescent="0.25">
      <c r="A6" s="16"/>
      <c r="B6" s="37"/>
      <c r="C6" s="16"/>
      <c r="D6" s="16"/>
      <c r="E6" s="16"/>
      <c r="F6" s="16"/>
      <c r="G6" s="16"/>
    </row>
    <row r="7" spans="1:10" ht="126" x14ac:dyDescent="0.25">
      <c r="A7" s="15">
        <v>3</v>
      </c>
      <c r="B7" s="5" t="s">
        <v>25</v>
      </c>
      <c r="C7" s="15" t="s">
        <v>64</v>
      </c>
      <c r="D7" s="23">
        <f>'Detailed Measurement'!I94</f>
        <v>349.20007325265033</v>
      </c>
      <c r="E7" s="15">
        <v>1000</v>
      </c>
      <c r="F7" s="20">
        <f>PRODUCT(D7:E7)</f>
        <v>349200.07325265033</v>
      </c>
      <c r="G7" s="15"/>
    </row>
    <row r="8" spans="1:10" x14ac:dyDescent="0.25">
      <c r="A8" s="15"/>
      <c r="B8" s="19"/>
      <c r="C8" s="15"/>
      <c r="D8" s="16"/>
      <c r="E8" s="15"/>
      <c r="F8" s="20"/>
      <c r="G8" s="15"/>
    </row>
    <row r="9" spans="1:10" ht="378" x14ac:dyDescent="0.25">
      <c r="A9" s="15">
        <v>4</v>
      </c>
      <c r="B9" s="38" t="s">
        <v>106</v>
      </c>
      <c r="C9" s="15" t="s">
        <v>13</v>
      </c>
      <c r="D9" s="23" t="e">
        <f>'Detailed Measurement'!#REF!</f>
        <v>#REF!</v>
      </c>
      <c r="E9" s="15">
        <v>860</v>
      </c>
      <c r="F9" s="20" t="e">
        <f>PRODUCT(D9:E9)</f>
        <v>#REF!</v>
      </c>
      <c r="G9" s="15"/>
    </row>
    <row r="10" spans="1:10" x14ac:dyDescent="0.25">
      <c r="A10" s="15"/>
      <c r="B10" s="39"/>
      <c r="C10" s="15"/>
      <c r="D10" s="16"/>
      <c r="E10" s="15"/>
      <c r="F10" s="20"/>
      <c r="G10" s="15"/>
    </row>
    <row r="11" spans="1:10" ht="220.5" x14ac:dyDescent="0.25">
      <c r="A11" s="15">
        <v>5</v>
      </c>
      <c r="B11" s="5" t="s">
        <v>26</v>
      </c>
      <c r="C11" s="15" t="s">
        <v>64</v>
      </c>
      <c r="D11" s="23">
        <f>'Detailed Measurement'!I114</f>
        <v>2807.86074297696</v>
      </c>
      <c r="E11" s="15">
        <v>3200</v>
      </c>
      <c r="F11" s="20">
        <f>PRODUCT(D11:E11)</f>
        <v>8985154.3775262721</v>
      </c>
      <c r="G11" s="15"/>
    </row>
    <row r="12" spans="1:10" x14ac:dyDescent="0.25">
      <c r="A12" s="15"/>
      <c r="B12" s="19"/>
      <c r="C12" s="15"/>
      <c r="D12" s="16"/>
      <c r="E12" s="15"/>
      <c r="F12" s="20"/>
      <c r="G12" s="15"/>
    </row>
    <row r="13" spans="1:10" ht="315" x14ac:dyDescent="0.25">
      <c r="A13" s="15">
        <v>6</v>
      </c>
      <c r="B13" s="5" t="s">
        <v>27</v>
      </c>
      <c r="C13" s="15" t="s">
        <v>64</v>
      </c>
      <c r="D13" s="23">
        <f>'Detailed Measurement'!I151</f>
        <v>24.86679929856</v>
      </c>
      <c r="E13" s="15">
        <v>3200</v>
      </c>
      <c r="F13" s="20">
        <f>PRODUCT(D13:E13)</f>
        <v>79573.757755391998</v>
      </c>
      <c r="G13" s="15"/>
    </row>
    <row r="14" spans="1:10" x14ac:dyDescent="0.25">
      <c r="A14" s="15"/>
      <c r="B14" s="19"/>
      <c r="C14" s="15"/>
      <c r="D14" s="16"/>
      <c r="E14" s="15"/>
      <c r="F14" s="20"/>
      <c r="G14" s="15"/>
    </row>
    <row r="15" spans="1:10" ht="236.25" x14ac:dyDescent="0.25">
      <c r="A15" s="15">
        <v>7</v>
      </c>
      <c r="B15" s="5" t="s">
        <v>58</v>
      </c>
      <c r="C15" s="15" t="s">
        <v>64</v>
      </c>
      <c r="D15" s="23">
        <f>'Detailed Measurement'!I162</f>
        <v>19.02189744</v>
      </c>
      <c r="E15" s="15">
        <v>2600</v>
      </c>
      <c r="F15" s="20">
        <f>PRODUCT(D15:E15)</f>
        <v>49456.933343999997</v>
      </c>
      <c r="G15" s="15"/>
    </row>
    <row r="16" spans="1:10" x14ac:dyDescent="0.25">
      <c r="A16" s="15"/>
      <c r="B16" s="19"/>
      <c r="C16" s="15"/>
      <c r="D16" s="16"/>
      <c r="E16" s="15"/>
      <c r="F16" s="20"/>
      <c r="G16" s="15"/>
    </row>
    <row r="17" spans="1:7" ht="78.75" x14ac:dyDescent="0.25">
      <c r="A17" s="15">
        <v>8</v>
      </c>
      <c r="B17" s="5" t="s">
        <v>86</v>
      </c>
      <c r="C17" s="15" t="s">
        <v>64</v>
      </c>
      <c r="D17" s="23">
        <f>'Detailed Measurement'!I175</f>
        <v>35.11734912</v>
      </c>
      <c r="E17" s="15">
        <v>5500</v>
      </c>
      <c r="F17" s="20">
        <f>PRODUCT(D17:E17)</f>
        <v>193145.42016000001</v>
      </c>
      <c r="G17" s="15"/>
    </row>
    <row r="18" spans="1:7" x14ac:dyDescent="0.25">
      <c r="A18" s="15"/>
      <c r="B18" s="19"/>
      <c r="C18" s="15"/>
      <c r="D18" s="16"/>
      <c r="E18" s="15"/>
      <c r="F18" s="20"/>
      <c r="G18" s="15"/>
    </row>
    <row r="19" spans="1:7" ht="189" x14ac:dyDescent="0.25">
      <c r="A19" s="15">
        <v>9</v>
      </c>
      <c r="B19" s="5" t="s">
        <v>45</v>
      </c>
      <c r="C19" s="15" t="s">
        <v>102</v>
      </c>
      <c r="D19" s="23">
        <f>'Detailed Measurement'!I230</f>
        <v>20</v>
      </c>
      <c r="E19" s="15">
        <v>4500</v>
      </c>
      <c r="F19" s="20">
        <f>PRODUCT(D19:E19)</f>
        <v>90000</v>
      </c>
      <c r="G19" s="15"/>
    </row>
    <row r="20" spans="1:7" x14ac:dyDescent="0.25">
      <c r="A20" s="15"/>
      <c r="B20" s="19"/>
      <c r="C20" s="15"/>
      <c r="D20" s="16"/>
      <c r="E20" s="15"/>
      <c r="F20" s="20"/>
      <c r="G20" s="15"/>
    </row>
    <row r="21" spans="1:7" ht="189" x14ac:dyDescent="0.25">
      <c r="A21" s="15">
        <v>10</v>
      </c>
      <c r="B21" s="5" t="s">
        <v>46</v>
      </c>
      <c r="C21" s="15" t="s">
        <v>102</v>
      </c>
      <c r="D21" s="23" t="e">
        <f>'Detailed Measurement'!#REF!</f>
        <v>#REF!</v>
      </c>
      <c r="E21" s="15">
        <v>4000</v>
      </c>
      <c r="F21" s="20" t="e">
        <f>PRODUCT(D21:E21)</f>
        <v>#REF!</v>
      </c>
      <c r="G21" s="15"/>
    </row>
    <row r="22" spans="1:7" x14ac:dyDescent="0.25">
      <c r="A22" s="15"/>
      <c r="B22" s="19"/>
      <c r="C22" s="15"/>
      <c r="D22" s="16"/>
      <c r="E22" s="15"/>
      <c r="F22" s="20"/>
      <c r="G22" s="15"/>
    </row>
    <row r="23" spans="1:7" ht="173.25" x14ac:dyDescent="0.25">
      <c r="A23" s="15">
        <v>11</v>
      </c>
      <c r="B23" s="5" t="s">
        <v>42</v>
      </c>
      <c r="C23" s="15" t="s">
        <v>102</v>
      </c>
      <c r="D23" s="23">
        <f>'Detailed Measurement'!I234</f>
        <v>1</v>
      </c>
      <c r="E23" s="15">
        <v>5000</v>
      </c>
      <c r="F23" s="20">
        <f>PRODUCT(D23:E23)</f>
        <v>5000</v>
      </c>
      <c r="G23" s="15"/>
    </row>
    <row r="24" spans="1:7" x14ac:dyDescent="0.25">
      <c r="A24" s="15"/>
      <c r="B24" s="19"/>
      <c r="C24" s="15"/>
      <c r="D24" s="16"/>
      <c r="E24" s="15"/>
      <c r="F24" s="20"/>
      <c r="G24" s="15"/>
    </row>
    <row r="25" spans="1:7" ht="173.25" x14ac:dyDescent="0.25">
      <c r="A25" s="15">
        <v>12</v>
      </c>
      <c r="B25" s="5" t="s">
        <v>41</v>
      </c>
      <c r="C25" s="15" t="s">
        <v>102</v>
      </c>
      <c r="D25" s="23">
        <f>'Detailed Measurement'!I239</f>
        <v>5</v>
      </c>
      <c r="E25" s="15">
        <v>5000</v>
      </c>
      <c r="F25" s="20">
        <f>PRODUCT(D25:E25)</f>
        <v>25000</v>
      </c>
      <c r="G25" s="15"/>
    </row>
    <row r="26" spans="1:7" x14ac:dyDescent="0.25">
      <c r="A26" s="15"/>
      <c r="B26" s="19"/>
      <c r="C26" s="15"/>
      <c r="D26" s="16"/>
      <c r="E26" s="15"/>
      <c r="F26" s="20"/>
      <c r="G26" s="15"/>
    </row>
    <row r="27" spans="1:7" ht="173.25" x14ac:dyDescent="0.25">
      <c r="A27" s="15">
        <v>13</v>
      </c>
      <c r="B27" s="5" t="s">
        <v>40</v>
      </c>
      <c r="C27" s="15" t="s">
        <v>102</v>
      </c>
      <c r="D27" s="23">
        <f>'Detailed Measurement'!I244</f>
        <v>7</v>
      </c>
      <c r="E27" s="15">
        <v>5000</v>
      </c>
      <c r="F27" s="20">
        <f>PRODUCT(D27:E27)</f>
        <v>35000</v>
      </c>
      <c r="G27" s="15"/>
    </row>
    <row r="28" spans="1:7" x14ac:dyDescent="0.25">
      <c r="A28" s="15"/>
      <c r="B28" s="19"/>
      <c r="C28" s="15"/>
      <c r="D28" s="16"/>
      <c r="E28" s="15"/>
      <c r="F28" s="20"/>
      <c r="G28" s="15"/>
    </row>
    <row r="29" spans="1:7" ht="110.25" x14ac:dyDescent="0.25">
      <c r="A29" s="15">
        <v>14</v>
      </c>
      <c r="B29" s="5" t="s">
        <v>43</v>
      </c>
      <c r="C29" s="15" t="s">
        <v>102</v>
      </c>
      <c r="D29" s="23">
        <f>'Detailed Measurement'!I248</f>
        <v>1</v>
      </c>
      <c r="E29" s="15">
        <v>4000</v>
      </c>
      <c r="F29" s="20">
        <f>PRODUCT(D29:E29)</f>
        <v>4000</v>
      </c>
      <c r="G29" s="15"/>
    </row>
    <row r="30" spans="1:7" x14ac:dyDescent="0.25">
      <c r="A30" s="15"/>
      <c r="B30" s="19"/>
      <c r="C30" s="15"/>
      <c r="D30" s="16"/>
      <c r="E30" s="15"/>
      <c r="F30" s="20"/>
      <c r="G30" s="15"/>
    </row>
    <row r="31" spans="1:7" ht="110.25" x14ac:dyDescent="0.25">
      <c r="A31" s="15">
        <v>15</v>
      </c>
      <c r="B31" s="5" t="s">
        <v>55</v>
      </c>
      <c r="C31" s="15" t="s">
        <v>102</v>
      </c>
      <c r="D31" s="23">
        <f>'Detailed Measurement'!I255</f>
        <v>19</v>
      </c>
      <c r="E31" s="15">
        <v>4000</v>
      </c>
      <c r="F31" s="20">
        <f>PRODUCT(D31:E31)</f>
        <v>76000</v>
      </c>
      <c r="G31" s="15"/>
    </row>
    <row r="32" spans="1:7" x14ac:dyDescent="0.25">
      <c r="A32" s="15"/>
      <c r="B32" s="19"/>
      <c r="C32" s="15"/>
      <c r="D32" s="16"/>
      <c r="E32" s="15"/>
      <c r="F32" s="20"/>
      <c r="G32" s="15"/>
    </row>
    <row r="33" spans="1:7" ht="78.75" x14ac:dyDescent="0.25">
      <c r="A33" s="15">
        <v>16</v>
      </c>
      <c r="B33" s="5" t="s">
        <v>56</v>
      </c>
      <c r="C33" s="15" t="s">
        <v>102</v>
      </c>
      <c r="D33" s="23">
        <f>'Detailed Measurement'!I259</f>
        <v>1</v>
      </c>
      <c r="E33" s="15">
        <v>5000</v>
      </c>
      <c r="F33" s="20">
        <f>PRODUCT(D33:E33)</f>
        <v>5000</v>
      </c>
      <c r="G33" s="15"/>
    </row>
    <row r="34" spans="1:7" x14ac:dyDescent="0.25">
      <c r="A34" s="15"/>
      <c r="B34" s="19"/>
      <c r="C34" s="15"/>
      <c r="D34" s="16"/>
      <c r="E34" s="15"/>
      <c r="F34" s="20"/>
      <c r="G34" s="15"/>
    </row>
    <row r="35" spans="1:7" x14ac:dyDescent="0.25">
      <c r="A35" s="15"/>
      <c r="B35" s="22" t="s">
        <v>47</v>
      </c>
      <c r="C35" s="15"/>
      <c r="D35" s="16"/>
      <c r="E35" s="15"/>
      <c r="F35" s="20"/>
      <c r="G35" s="15"/>
    </row>
    <row r="36" spans="1:7" ht="47.25" x14ac:dyDescent="0.25">
      <c r="A36" s="15">
        <v>17</v>
      </c>
      <c r="B36" s="5" t="s">
        <v>51</v>
      </c>
      <c r="C36" s="15" t="s">
        <v>4</v>
      </c>
      <c r="D36" s="23">
        <f>'Detailed Measurement'!I264</f>
        <v>12</v>
      </c>
      <c r="E36" s="15">
        <v>6000</v>
      </c>
      <c r="F36" s="20">
        <f>PRODUCT(D36:E36)</f>
        <v>72000</v>
      </c>
      <c r="G36" s="15"/>
    </row>
    <row r="37" spans="1:7" x14ac:dyDescent="0.25">
      <c r="A37" s="15"/>
      <c r="B37" s="19"/>
      <c r="C37" s="15"/>
      <c r="D37" s="16"/>
      <c r="E37" s="15"/>
      <c r="F37" s="20"/>
      <c r="G37" s="15"/>
    </row>
    <row r="38" spans="1:7" ht="31.5" x14ac:dyDescent="0.25">
      <c r="A38" s="15">
        <v>18</v>
      </c>
      <c r="B38" s="5" t="s">
        <v>52</v>
      </c>
      <c r="C38" s="7" t="s">
        <v>4</v>
      </c>
      <c r="D38" s="23">
        <f>'Detailed Measurement'!I268</f>
        <v>50</v>
      </c>
      <c r="E38" s="15">
        <v>4500</v>
      </c>
      <c r="F38" s="20">
        <f>PRODUCT(D38:E38)</f>
        <v>225000</v>
      </c>
      <c r="G38" s="15"/>
    </row>
    <row r="39" spans="1:7" x14ac:dyDescent="0.25">
      <c r="A39" s="15"/>
      <c r="B39" s="19"/>
      <c r="C39" s="15"/>
      <c r="D39" s="16"/>
      <c r="E39" s="15"/>
      <c r="F39" s="20"/>
      <c r="G39" s="15"/>
    </row>
    <row r="40" spans="1:7" ht="31.5" x14ac:dyDescent="0.25">
      <c r="A40" s="15">
        <v>19</v>
      </c>
      <c r="B40" s="5" t="s">
        <v>53</v>
      </c>
      <c r="C40" s="7" t="s">
        <v>4</v>
      </c>
      <c r="D40" s="23">
        <f>'Detailed Measurement'!I272</f>
        <v>35</v>
      </c>
      <c r="E40" s="15">
        <v>3000</v>
      </c>
      <c r="F40" s="20">
        <f>PRODUCT(D40:E40)</f>
        <v>105000</v>
      </c>
      <c r="G40" s="15"/>
    </row>
    <row r="41" spans="1:7" x14ac:dyDescent="0.25">
      <c r="A41" s="15"/>
      <c r="B41" s="19"/>
      <c r="C41" s="15"/>
      <c r="D41" s="16"/>
      <c r="E41" s="15"/>
      <c r="F41" s="20"/>
      <c r="G41" s="15"/>
    </row>
    <row r="42" spans="1:7" x14ac:dyDescent="0.25">
      <c r="A42" s="15">
        <v>20</v>
      </c>
      <c r="B42" s="5" t="s">
        <v>54</v>
      </c>
      <c r="C42" s="7" t="s">
        <v>4</v>
      </c>
      <c r="D42" s="23">
        <f>'Detailed Measurement'!I276</f>
        <v>2</v>
      </c>
      <c r="E42" s="15">
        <v>12000</v>
      </c>
      <c r="F42" s="20">
        <f>PRODUCT(D42:E42)</f>
        <v>24000</v>
      </c>
      <c r="G42" s="15"/>
    </row>
    <row r="43" spans="1:7" x14ac:dyDescent="0.25">
      <c r="A43" s="15"/>
      <c r="B43" s="19"/>
      <c r="C43" s="15"/>
      <c r="D43" s="16"/>
      <c r="E43" s="15"/>
      <c r="F43" s="20"/>
      <c r="G43" s="15"/>
    </row>
    <row r="44" spans="1:7" ht="141.75" x14ac:dyDescent="0.25">
      <c r="A44" s="15">
        <v>21</v>
      </c>
      <c r="B44" s="4" t="s">
        <v>63</v>
      </c>
      <c r="C44" s="15" t="s">
        <v>64</v>
      </c>
      <c r="D44" s="23">
        <f>'Detailed Measurement'!I196</f>
        <v>75.71441999999999</v>
      </c>
      <c r="E44" s="15">
        <v>8100</v>
      </c>
      <c r="F44" s="20">
        <f>PRODUCT(D44:E44)</f>
        <v>613286.80199999991</v>
      </c>
      <c r="G44" s="15"/>
    </row>
    <row r="45" spans="1:7" x14ac:dyDescent="0.25">
      <c r="A45" s="15"/>
      <c r="B45" s="35" t="s">
        <v>113</v>
      </c>
      <c r="C45" s="16" t="s">
        <v>111</v>
      </c>
      <c r="D45" s="15"/>
      <c r="E45" s="15"/>
      <c r="F45" s="23" t="e">
        <f>SUM(F3:F44)</f>
        <v>#REF!</v>
      </c>
      <c r="G45" s="15"/>
    </row>
    <row r="46" spans="1:7" x14ac:dyDescent="0.25">
      <c r="A46" s="41"/>
      <c r="B46" s="35" t="s">
        <v>112</v>
      </c>
      <c r="C46" s="16" t="s">
        <v>111</v>
      </c>
      <c r="D46" s="15"/>
      <c r="E46" s="42"/>
      <c r="F46" s="23" t="e">
        <f>F45*18%</f>
        <v>#REF!</v>
      </c>
      <c r="G46" s="15"/>
    </row>
    <row r="47" spans="1:7" x14ac:dyDescent="0.25">
      <c r="A47" s="19"/>
      <c r="B47" s="35" t="s">
        <v>104</v>
      </c>
      <c r="C47" s="16" t="s">
        <v>111</v>
      </c>
      <c r="D47" s="19"/>
      <c r="E47" s="19"/>
      <c r="F47" s="23" t="e">
        <f>F45+F46</f>
        <v>#REF!</v>
      </c>
      <c r="G47" s="19"/>
    </row>
    <row r="48" spans="1:7" ht="31.5" customHeight="1" x14ac:dyDescent="0.25">
      <c r="A48" s="15"/>
      <c r="B48" s="35" t="s">
        <v>114</v>
      </c>
      <c r="C48" s="85" t="s">
        <v>115</v>
      </c>
      <c r="D48" s="86"/>
      <c r="E48" s="86"/>
      <c r="F48" s="86"/>
      <c r="G48" s="87"/>
    </row>
    <row r="49" spans="3:7" x14ac:dyDescent="0.25">
      <c r="C49" s="17"/>
      <c r="D49" s="17"/>
      <c r="E49" s="17"/>
      <c r="F49" s="17"/>
      <c r="G49" s="17"/>
    </row>
    <row r="50" spans="3:7" x14ac:dyDescent="0.25">
      <c r="C50" s="17"/>
      <c r="D50" s="17"/>
      <c r="E50" s="17"/>
      <c r="F50" s="17"/>
      <c r="G50" s="17"/>
    </row>
    <row r="51" spans="3:7" x14ac:dyDescent="0.25">
      <c r="C51" s="17"/>
      <c r="D51" s="17"/>
      <c r="E51" s="17"/>
      <c r="F51" s="17"/>
      <c r="G51" s="17"/>
    </row>
    <row r="52" spans="3:7" x14ac:dyDescent="0.25">
      <c r="C52" s="17"/>
      <c r="D52" s="17"/>
      <c r="E52" s="17"/>
      <c r="F52" s="17"/>
      <c r="G52" s="17"/>
    </row>
    <row r="53" spans="3:7" x14ac:dyDescent="0.25">
      <c r="C53" s="17"/>
      <c r="D53" s="17"/>
      <c r="E53" s="17"/>
      <c r="F53" s="17"/>
      <c r="G53" s="17"/>
    </row>
    <row r="54" spans="3:7" x14ac:dyDescent="0.25">
      <c r="C54" s="17"/>
      <c r="D54" s="17"/>
      <c r="E54" s="17"/>
      <c r="F54" s="17"/>
      <c r="G54" s="17"/>
    </row>
    <row r="55" spans="3:7" x14ac:dyDescent="0.25">
      <c r="C55" s="17"/>
      <c r="D55" s="17"/>
      <c r="E55" s="17"/>
      <c r="F55" s="17"/>
      <c r="G55" s="17"/>
    </row>
    <row r="56" spans="3:7" x14ac:dyDescent="0.25">
      <c r="C56" s="17"/>
      <c r="D56" s="17"/>
      <c r="E56" s="17"/>
      <c r="F56" s="17"/>
      <c r="G56" s="17"/>
    </row>
    <row r="57" spans="3:7" x14ac:dyDescent="0.25">
      <c r="C57" s="17"/>
      <c r="D57" s="17"/>
      <c r="E57" s="17"/>
      <c r="F57" s="17"/>
      <c r="G57" s="17"/>
    </row>
    <row r="58" spans="3:7" x14ac:dyDescent="0.25">
      <c r="C58" s="17"/>
      <c r="D58" s="17"/>
      <c r="E58" s="17"/>
      <c r="F58" s="17"/>
      <c r="G58" s="17"/>
    </row>
    <row r="59" spans="3:7" x14ac:dyDescent="0.25">
      <c r="C59" s="17"/>
      <c r="D59" s="17"/>
      <c r="E59" s="17"/>
      <c r="F59" s="17"/>
      <c r="G59" s="17"/>
    </row>
    <row r="60" spans="3:7" x14ac:dyDescent="0.25">
      <c r="C60" s="17"/>
      <c r="D60" s="17"/>
      <c r="E60" s="17"/>
      <c r="F60" s="17"/>
      <c r="G60" s="17"/>
    </row>
    <row r="61" spans="3:7" x14ac:dyDescent="0.25">
      <c r="C61" s="17"/>
      <c r="D61" s="17"/>
      <c r="E61" s="17"/>
      <c r="F61" s="17"/>
      <c r="G61" s="17"/>
    </row>
    <row r="62" spans="3:7" x14ac:dyDescent="0.25">
      <c r="C62" s="17"/>
      <c r="D62" s="17"/>
      <c r="E62" s="17"/>
      <c r="F62" s="17"/>
      <c r="G62" s="17"/>
    </row>
    <row r="63" spans="3:7" x14ac:dyDescent="0.25">
      <c r="C63" s="17"/>
      <c r="D63" s="17"/>
      <c r="E63" s="17"/>
      <c r="F63" s="17"/>
      <c r="G63" s="17"/>
    </row>
    <row r="64" spans="3:7" x14ac:dyDescent="0.25">
      <c r="C64" s="17"/>
      <c r="D64" s="17"/>
      <c r="E64" s="17"/>
      <c r="F64" s="17"/>
      <c r="G64" s="17"/>
    </row>
    <row r="65" spans="3:7" x14ac:dyDescent="0.25">
      <c r="C65" s="17"/>
      <c r="D65" s="17"/>
      <c r="E65" s="17"/>
      <c r="F65" s="17"/>
      <c r="G65" s="17"/>
    </row>
    <row r="66" spans="3:7" x14ac:dyDescent="0.25">
      <c r="C66" s="17"/>
      <c r="D66" s="17"/>
      <c r="E66" s="17"/>
      <c r="F66" s="17"/>
      <c r="G66" s="17"/>
    </row>
    <row r="67" spans="3:7" x14ac:dyDescent="0.25">
      <c r="C67" s="17"/>
      <c r="D67" s="17"/>
      <c r="E67" s="17"/>
      <c r="F67" s="17"/>
      <c r="G67" s="17"/>
    </row>
    <row r="68" spans="3:7" x14ac:dyDescent="0.25">
      <c r="C68" s="17"/>
      <c r="D68" s="17"/>
      <c r="E68" s="17"/>
      <c r="F68" s="17"/>
      <c r="G68" s="17"/>
    </row>
    <row r="69" spans="3:7" x14ac:dyDescent="0.25">
      <c r="C69" s="17"/>
      <c r="D69" s="17"/>
      <c r="E69" s="17"/>
      <c r="F69" s="17"/>
      <c r="G69" s="17"/>
    </row>
    <row r="70" spans="3:7" x14ac:dyDescent="0.25">
      <c r="C70" s="17"/>
      <c r="D70" s="17"/>
      <c r="E70" s="17"/>
      <c r="F70" s="17"/>
      <c r="G70" s="17"/>
    </row>
    <row r="71" spans="3:7" x14ac:dyDescent="0.25">
      <c r="C71" s="17"/>
      <c r="D71" s="17"/>
      <c r="E71" s="17"/>
      <c r="F71" s="17"/>
      <c r="G71" s="17"/>
    </row>
    <row r="72" spans="3:7" x14ac:dyDescent="0.25">
      <c r="C72" s="17"/>
      <c r="D72" s="17"/>
      <c r="E72" s="17"/>
      <c r="F72" s="17"/>
      <c r="G72" s="17"/>
    </row>
    <row r="73" spans="3:7" x14ac:dyDescent="0.25">
      <c r="C73" s="17"/>
      <c r="D73" s="17"/>
      <c r="E73" s="17"/>
      <c r="F73" s="17"/>
      <c r="G73" s="17"/>
    </row>
    <row r="74" spans="3:7" x14ac:dyDescent="0.25">
      <c r="C74" s="17"/>
      <c r="D74" s="17"/>
      <c r="E74" s="17"/>
      <c r="F74" s="17"/>
      <c r="G74" s="17"/>
    </row>
    <row r="75" spans="3:7" x14ac:dyDescent="0.25">
      <c r="C75" s="17"/>
      <c r="D75" s="17"/>
      <c r="E75" s="17"/>
      <c r="F75" s="17"/>
      <c r="G75" s="17"/>
    </row>
    <row r="76" spans="3:7" x14ac:dyDescent="0.25">
      <c r="C76" s="17"/>
      <c r="D76" s="17"/>
      <c r="E76" s="17"/>
      <c r="F76" s="17"/>
      <c r="G76" s="17"/>
    </row>
    <row r="77" spans="3:7" x14ac:dyDescent="0.25">
      <c r="C77" s="17"/>
      <c r="D77" s="17"/>
      <c r="E77" s="17"/>
      <c r="F77" s="17"/>
      <c r="G77" s="17"/>
    </row>
    <row r="78" spans="3:7" x14ac:dyDescent="0.25">
      <c r="C78" s="17"/>
      <c r="D78" s="17"/>
      <c r="E78" s="17"/>
      <c r="F78" s="17"/>
      <c r="G78" s="17"/>
    </row>
    <row r="79" spans="3:7" x14ac:dyDescent="0.25">
      <c r="C79" s="17"/>
      <c r="D79" s="17"/>
      <c r="E79" s="17"/>
      <c r="F79" s="17"/>
      <c r="G79" s="17"/>
    </row>
    <row r="80" spans="3:7" x14ac:dyDescent="0.25">
      <c r="C80" s="17"/>
      <c r="D80" s="17"/>
      <c r="E80" s="17"/>
      <c r="F80" s="17"/>
      <c r="G80" s="17"/>
    </row>
    <row r="81" spans="3:7" x14ac:dyDescent="0.25">
      <c r="C81" s="17"/>
      <c r="D81" s="17"/>
      <c r="E81" s="17"/>
      <c r="F81" s="17"/>
      <c r="G81" s="17"/>
    </row>
    <row r="82" spans="3:7" x14ac:dyDescent="0.25">
      <c r="C82" s="17"/>
      <c r="D82" s="17"/>
      <c r="E82" s="17"/>
      <c r="F82" s="17"/>
      <c r="G82" s="17"/>
    </row>
    <row r="83" spans="3:7" x14ac:dyDescent="0.25">
      <c r="C83" s="17"/>
      <c r="D83" s="17"/>
      <c r="E83" s="17"/>
      <c r="F83" s="17"/>
      <c r="G83" s="17"/>
    </row>
    <row r="84" spans="3:7" x14ac:dyDescent="0.25">
      <c r="C84" s="17"/>
      <c r="D84" s="17"/>
      <c r="E84" s="17"/>
      <c r="F84" s="17"/>
      <c r="G84" s="17"/>
    </row>
    <row r="85" spans="3:7" x14ac:dyDescent="0.25">
      <c r="C85" s="17"/>
      <c r="D85" s="17"/>
      <c r="E85" s="17"/>
      <c r="F85" s="17"/>
      <c r="G85" s="17"/>
    </row>
    <row r="86" spans="3:7" x14ac:dyDescent="0.25">
      <c r="C86" s="17"/>
      <c r="D86" s="17"/>
      <c r="E86" s="17"/>
      <c r="F86" s="17"/>
      <c r="G86" s="17"/>
    </row>
    <row r="87" spans="3:7" x14ac:dyDescent="0.25">
      <c r="C87" s="17"/>
      <c r="D87" s="17"/>
      <c r="E87" s="17"/>
      <c r="F87" s="17"/>
      <c r="G87" s="17"/>
    </row>
    <row r="88" spans="3:7" x14ac:dyDescent="0.25">
      <c r="C88" s="17"/>
      <c r="D88" s="17"/>
      <c r="E88" s="17"/>
      <c r="F88" s="17"/>
      <c r="G88" s="17"/>
    </row>
    <row r="89" spans="3:7" x14ac:dyDescent="0.25">
      <c r="C89" s="17"/>
      <c r="D89" s="17"/>
      <c r="E89" s="17"/>
      <c r="F89" s="17"/>
      <c r="G89" s="17"/>
    </row>
    <row r="90" spans="3:7" x14ac:dyDescent="0.25">
      <c r="C90" s="17"/>
      <c r="D90" s="17"/>
      <c r="E90" s="17"/>
      <c r="F90" s="17"/>
      <c r="G90" s="17"/>
    </row>
    <row r="91" spans="3:7" x14ac:dyDescent="0.25">
      <c r="C91" s="17"/>
      <c r="D91" s="17"/>
      <c r="E91" s="17"/>
      <c r="F91" s="17"/>
      <c r="G91" s="17"/>
    </row>
    <row r="92" spans="3:7" x14ac:dyDescent="0.25">
      <c r="C92" s="17"/>
      <c r="D92" s="17"/>
      <c r="E92" s="17"/>
      <c r="F92" s="17"/>
      <c r="G92" s="17"/>
    </row>
    <row r="93" spans="3:7" x14ac:dyDescent="0.25">
      <c r="C93" s="17"/>
      <c r="D93" s="17"/>
      <c r="E93" s="17"/>
      <c r="F93" s="17"/>
      <c r="G93" s="17"/>
    </row>
    <row r="94" spans="3:7" x14ac:dyDescent="0.25">
      <c r="C94" s="17"/>
      <c r="D94" s="17"/>
      <c r="E94" s="17"/>
      <c r="F94" s="17"/>
      <c r="G94" s="17"/>
    </row>
    <row r="95" spans="3:7" x14ac:dyDescent="0.25">
      <c r="C95" s="17"/>
      <c r="D95" s="17"/>
      <c r="E95" s="17"/>
      <c r="F95" s="17"/>
      <c r="G95" s="17"/>
    </row>
    <row r="96" spans="3:7" x14ac:dyDescent="0.25">
      <c r="C96" s="17"/>
      <c r="D96" s="17"/>
      <c r="E96" s="17"/>
      <c r="F96" s="17"/>
      <c r="G96" s="17"/>
    </row>
    <row r="97" spans="3:7" x14ac:dyDescent="0.25">
      <c r="C97" s="17"/>
      <c r="D97" s="17"/>
      <c r="E97" s="17"/>
      <c r="F97" s="17"/>
      <c r="G97" s="17"/>
    </row>
    <row r="98" spans="3:7" x14ac:dyDescent="0.25">
      <c r="C98" s="17"/>
      <c r="D98" s="17"/>
      <c r="E98" s="17"/>
      <c r="F98" s="17"/>
      <c r="G98" s="17"/>
    </row>
    <row r="99" spans="3:7" x14ac:dyDescent="0.25">
      <c r="C99" s="17"/>
      <c r="D99" s="17"/>
      <c r="E99" s="17"/>
      <c r="F99" s="17"/>
      <c r="G99" s="17"/>
    </row>
    <row r="100" spans="3:7" x14ac:dyDescent="0.25">
      <c r="C100" s="17"/>
      <c r="D100" s="17"/>
      <c r="E100" s="17"/>
      <c r="F100" s="17"/>
      <c r="G100" s="17"/>
    </row>
    <row r="101" spans="3:7" x14ac:dyDescent="0.25">
      <c r="C101" s="17"/>
      <c r="D101" s="17"/>
      <c r="E101" s="17"/>
      <c r="F101" s="17"/>
      <c r="G101" s="17"/>
    </row>
    <row r="102" spans="3:7" x14ac:dyDescent="0.25">
      <c r="C102" s="17"/>
      <c r="D102" s="17"/>
      <c r="E102" s="17"/>
      <c r="F102" s="17"/>
      <c r="G102" s="17"/>
    </row>
    <row r="103" spans="3:7" x14ac:dyDescent="0.25">
      <c r="C103" s="17"/>
      <c r="D103" s="17"/>
      <c r="E103" s="17"/>
      <c r="F103" s="17"/>
      <c r="G103" s="17"/>
    </row>
    <row r="104" spans="3:7" x14ac:dyDescent="0.25">
      <c r="C104" s="17"/>
      <c r="D104" s="17"/>
      <c r="E104" s="17"/>
      <c r="F104" s="17"/>
      <c r="G104" s="17"/>
    </row>
    <row r="105" spans="3:7" x14ac:dyDescent="0.25">
      <c r="C105" s="17"/>
      <c r="D105" s="17"/>
      <c r="E105" s="17"/>
      <c r="F105" s="17"/>
      <c r="G105" s="17"/>
    </row>
    <row r="106" spans="3:7" x14ac:dyDescent="0.25">
      <c r="C106" s="17"/>
      <c r="D106" s="17"/>
      <c r="E106" s="17"/>
      <c r="F106" s="17"/>
      <c r="G106" s="17"/>
    </row>
  </sheetData>
  <mergeCells count="2">
    <mergeCell ref="A1:G1"/>
    <mergeCell ref="C48:G48"/>
  </mergeCells>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B99B-8BA1-4DF4-BD76-48AA4CD333B3}">
  <dimension ref="A1:G67"/>
  <sheetViews>
    <sheetView view="pageBreakPreview" zoomScale="93" zoomScaleNormal="100" zoomScaleSheetLayoutView="93" workbookViewId="0">
      <selection activeCell="A4" sqref="A4:D4"/>
    </sheetView>
  </sheetViews>
  <sheetFormatPr defaultRowHeight="15.75" x14ac:dyDescent="0.25"/>
  <cols>
    <col min="1" max="1" width="5.85546875" style="17" bestFit="1" customWidth="1"/>
    <col min="2" max="2" width="66" style="18" customWidth="1"/>
    <col min="3" max="3" width="15.5703125" style="18" bestFit="1" customWidth="1"/>
    <col min="4" max="4" width="10.5703125" style="18" bestFit="1" customWidth="1"/>
    <col min="5" max="5" width="10.28515625" style="18" bestFit="1" customWidth="1"/>
    <col min="6" max="6" width="13.42578125" style="18" bestFit="1" customWidth="1"/>
    <col min="7" max="7" width="10.85546875" style="18" customWidth="1"/>
    <col min="8" max="16384" width="9.140625" style="18"/>
  </cols>
  <sheetData>
    <row r="1" spans="1:7" x14ac:dyDescent="0.25">
      <c r="A1" s="94"/>
      <c r="B1" s="95"/>
      <c r="C1" s="95"/>
      <c r="D1" s="95"/>
    </row>
    <row r="2" spans="1:7" x14ac:dyDescent="0.25">
      <c r="C2" s="17"/>
      <c r="D2" s="17"/>
    </row>
    <row r="3" spans="1:7" x14ac:dyDescent="0.25">
      <c r="C3" s="17"/>
      <c r="D3" s="17"/>
    </row>
    <row r="4" spans="1:7" ht="31.5" customHeight="1" x14ac:dyDescent="0.25">
      <c r="A4" s="98" t="s">
        <v>241</v>
      </c>
      <c r="B4" s="98"/>
      <c r="C4" s="98"/>
      <c r="D4" s="98"/>
      <c r="E4" s="14"/>
      <c r="F4" s="14"/>
      <c r="G4" s="14"/>
    </row>
    <row r="5" spans="1:7" ht="31.5" customHeight="1" x14ac:dyDescent="0.25">
      <c r="A5" s="85" t="s">
        <v>0</v>
      </c>
      <c r="B5" s="96"/>
      <c r="C5" s="96"/>
      <c r="D5" s="97"/>
      <c r="E5" s="14"/>
      <c r="F5" s="14"/>
      <c r="G5" s="14"/>
    </row>
    <row r="6" spans="1:7" x14ac:dyDescent="0.25">
      <c r="A6" s="16" t="s">
        <v>1</v>
      </c>
      <c r="B6" s="16" t="s">
        <v>2</v>
      </c>
      <c r="C6" s="16" t="s">
        <v>39</v>
      </c>
      <c r="D6" s="16" t="s">
        <v>9</v>
      </c>
    </row>
    <row r="7" spans="1:7" x14ac:dyDescent="0.25">
      <c r="A7" s="15">
        <v>1</v>
      </c>
      <c r="B7" s="36" t="s">
        <v>134</v>
      </c>
      <c r="C7" s="20">
        <f>'DSR ITEMS'!$F$29</f>
        <v>0</v>
      </c>
      <c r="D7" s="7"/>
    </row>
    <row r="8" spans="1:7" x14ac:dyDescent="0.25">
      <c r="A8" s="15">
        <v>2</v>
      </c>
      <c r="B8" s="45" t="s">
        <v>135</v>
      </c>
      <c r="C8" s="20">
        <f>'NON DSR ITEMS'!$F$58</f>
        <v>0</v>
      </c>
      <c r="D8" s="15"/>
    </row>
    <row r="9" spans="1:7" x14ac:dyDescent="0.25">
      <c r="A9" s="15"/>
      <c r="B9" s="35" t="s">
        <v>113</v>
      </c>
      <c r="C9" s="23">
        <f>SUM(C7:C8)</f>
        <v>0</v>
      </c>
      <c r="D9" s="15"/>
    </row>
    <row r="10" spans="1:7" x14ac:dyDescent="0.25">
      <c r="A10" s="76"/>
      <c r="B10" s="81" t="s">
        <v>240</v>
      </c>
      <c r="C10" s="80"/>
      <c r="D10" s="78"/>
    </row>
    <row r="11" spans="1:7" x14ac:dyDescent="0.25">
      <c r="C11" s="17"/>
      <c r="D11" s="17"/>
    </row>
    <row r="12" spans="1:7" x14ac:dyDescent="0.25">
      <c r="C12" s="17"/>
      <c r="D12" s="17"/>
    </row>
    <row r="13" spans="1:7" x14ac:dyDescent="0.25">
      <c r="C13" s="17"/>
      <c r="D13" s="17"/>
    </row>
    <row r="14" spans="1:7" x14ac:dyDescent="0.25">
      <c r="C14" s="17"/>
      <c r="D14" s="17"/>
    </row>
    <row r="15" spans="1:7" x14ac:dyDescent="0.25">
      <c r="C15" s="17"/>
      <c r="D15" s="17"/>
    </row>
    <row r="16" spans="1:7" x14ac:dyDescent="0.25">
      <c r="C16" s="17"/>
      <c r="D16" s="17"/>
    </row>
    <row r="17" spans="3:4" x14ac:dyDescent="0.25">
      <c r="C17" s="17"/>
      <c r="D17" s="17"/>
    </row>
    <row r="18" spans="3:4" x14ac:dyDescent="0.25">
      <c r="C18" s="17"/>
      <c r="D18" s="17"/>
    </row>
    <row r="19" spans="3:4" x14ac:dyDescent="0.25">
      <c r="C19" s="17"/>
      <c r="D19" s="17"/>
    </row>
    <row r="20" spans="3:4" x14ac:dyDescent="0.25">
      <c r="C20" s="17"/>
      <c r="D20" s="17"/>
    </row>
    <row r="21" spans="3:4" x14ac:dyDescent="0.25">
      <c r="C21" s="17"/>
      <c r="D21" s="17"/>
    </row>
    <row r="22" spans="3:4" x14ac:dyDescent="0.25">
      <c r="C22" s="17"/>
      <c r="D22" s="17"/>
    </row>
    <row r="23" spans="3:4" x14ac:dyDescent="0.25">
      <c r="C23" s="17"/>
      <c r="D23" s="17"/>
    </row>
    <row r="24" spans="3:4" x14ac:dyDescent="0.25">
      <c r="C24" s="17"/>
      <c r="D24" s="17"/>
    </row>
    <row r="25" spans="3:4" x14ac:dyDescent="0.25">
      <c r="C25" s="17"/>
      <c r="D25" s="17"/>
    </row>
    <row r="26" spans="3:4" x14ac:dyDescent="0.25">
      <c r="C26" s="17"/>
      <c r="D26" s="17"/>
    </row>
    <row r="27" spans="3:4" x14ac:dyDescent="0.25">
      <c r="C27" s="17"/>
      <c r="D27" s="17"/>
    </row>
    <row r="28" spans="3:4" x14ac:dyDescent="0.25">
      <c r="C28" s="17"/>
      <c r="D28" s="17"/>
    </row>
    <row r="29" spans="3:4" x14ac:dyDescent="0.25">
      <c r="C29" s="17"/>
      <c r="D29" s="17"/>
    </row>
    <row r="30" spans="3:4" x14ac:dyDescent="0.25">
      <c r="C30" s="17"/>
      <c r="D30" s="17"/>
    </row>
    <row r="31" spans="3:4" x14ac:dyDescent="0.25">
      <c r="C31" s="17"/>
      <c r="D31" s="17"/>
    </row>
    <row r="32" spans="3:4" x14ac:dyDescent="0.25">
      <c r="C32" s="17"/>
      <c r="D32" s="17"/>
    </row>
    <row r="33" spans="3:4" x14ac:dyDescent="0.25">
      <c r="C33" s="17"/>
      <c r="D33" s="17"/>
    </row>
    <row r="34" spans="3:4" x14ac:dyDescent="0.25">
      <c r="C34" s="17"/>
      <c r="D34" s="17"/>
    </row>
    <row r="35" spans="3:4" x14ac:dyDescent="0.25">
      <c r="C35" s="17"/>
      <c r="D35" s="17"/>
    </row>
    <row r="36" spans="3:4" x14ac:dyDescent="0.25">
      <c r="C36" s="17"/>
      <c r="D36" s="17"/>
    </row>
    <row r="37" spans="3:4" x14ac:dyDescent="0.25">
      <c r="C37" s="17"/>
      <c r="D37" s="17"/>
    </row>
    <row r="38" spans="3:4" x14ac:dyDescent="0.25">
      <c r="C38" s="17"/>
      <c r="D38" s="17"/>
    </row>
    <row r="39" spans="3:4" x14ac:dyDescent="0.25">
      <c r="C39" s="17"/>
      <c r="D39" s="17"/>
    </row>
    <row r="40" spans="3:4" x14ac:dyDescent="0.25">
      <c r="C40" s="17"/>
      <c r="D40" s="17"/>
    </row>
    <row r="41" spans="3:4" x14ac:dyDescent="0.25">
      <c r="C41" s="17"/>
      <c r="D41" s="17"/>
    </row>
    <row r="42" spans="3:4" x14ac:dyDescent="0.25">
      <c r="C42" s="17"/>
      <c r="D42" s="17"/>
    </row>
    <row r="43" spans="3:4" x14ac:dyDescent="0.25">
      <c r="C43" s="17"/>
      <c r="D43" s="17"/>
    </row>
    <row r="44" spans="3:4" x14ac:dyDescent="0.25">
      <c r="C44" s="17"/>
      <c r="D44" s="17"/>
    </row>
    <row r="45" spans="3:4" x14ac:dyDescent="0.25">
      <c r="C45" s="17"/>
      <c r="D45" s="17"/>
    </row>
    <row r="46" spans="3:4" x14ac:dyDescent="0.25">
      <c r="C46" s="17"/>
      <c r="D46" s="17"/>
    </row>
    <row r="47" spans="3:4" x14ac:dyDescent="0.25">
      <c r="C47" s="17"/>
      <c r="D47" s="17"/>
    </row>
    <row r="48" spans="3:4" x14ac:dyDescent="0.25">
      <c r="C48" s="17"/>
      <c r="D48" s="17"/>
    </row>
    <row r="49" spans="3:4" x14ac:dyDescent="0.25">
      <c r="C49" s="17"/>
      <c r="D49" s="17"/>
    </row>
    <row r="50" spans="3:4" x14ac:dyDescent="0.25">
      <c r="C50" s="17"/>
      <c r="D50" s="17"/>
    </row>
    <row r="51" spans="3:4" x14ac:dyDescent="0.25">
      <c r="C51" s="17"/>
      <c r="D51" s="17"/>
    </row>
    <row r="52" spans="3:4" x14ac:dyDescent="0.25">
      <c r="C52" s="17"/>
      <c r="D52" s="17"/>
    </row>
    <row r="53" spans="3:4" x14ac:dyDescent="0.25">
      <c r="C53" s="17"/>
      <c r="D53" s="17"/>
    </row>
    <row r="54" spans="3:4" x14ac:dyDescent="0.25">
      <c r="C54" s="17"/>
      <c r="D54" s="17"/>
    </row>
    <row r="55" spans="3:4" x14ac:dyDescent="0.25">
      <c r="C55" s="17"/>
      <c r="D55" s="17"/>
    </row>
    <row r="56" spans="3:4" x14ac:dyDescent="0.25">
      <c r="C56" s="17"/>
      <c r="D56" s="17"/>
    </row>
    <row r="57" spans="3:4" x14ac:dyDescent="0.25">
      <c r="C57" s="17"/>
      <c r="D57" s="17"/>
    </row>
    <row r="58" spans="3:4" x14ac:dyDescent="0.25">
      <c r="C58" s="17"/>
      <c r="D58" s="17"/>
    </row>
    <row r="59" spans="3:4" x14ac:dyDescent="0.25">
      <c r="C59" s="17"/>
      <c r="D59" s="17"/>
    </row>
    <row r="60" spans="3:4" x14ac:dyDescent="0.25">
      <c r="C60" s="17"/>
      <c r="D60" s="17"/>
    </row>
    <row r="61" spans="3:4" x14ac:dyDescent="0.25">
      <c r="C61" s="17"/>
      <c r="D61" s="17"/>
    </row>
    <row r="62" spans="3:4" x14ac:dyDescent="0.25">
      <c r="C62" s="17"/>
      <c r="D62" s="17"/>
    </row>
    <row r="63" spans="3:4" x14ac:dyDescent="0.25">
      <c r="C63" s="17"/>
      <c r="D63" s="17"/>
    </row>
    <row r="64" spans="3:4" x14ac:dyDescent="0.25">
      <c r="C64" s="17"/>
      <c r="D64" s="17"/>
    </row>
    <row r="65" spans="3:4" x14ac:dyDescent="0.25">
      <c r="C65" s="17"/>
      <c r="D65" s="17"/>
    </row>
    <row r="66" spans="3:4" x14ac:dyDescent="0.25">
      <c r="C66" s="17"/>
      <c r="D66" s="17"/>
    </row>
    <row r="67" spans="3:4" x14ac:dyDescent="0.25">
      <c r="C67" s="17"/>
      <c r="D67" s="17"/>
    </row>
  </sheetData>
  <mergeCells count="2">
    <mergeCell ref="A4:D4"/>
    <mergeCell ref="A5:D5"/>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&amp;C
&amp;G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8BC09-A738-4F19-AE59-4CB82103E541}">
  <dimension ref="A1:J108"/>
  <sheetViews>
    <sheetView view="pageBreakPreview" topLeftCell="A26" zoomScale="93" zoomScaleNormal="100" zoomScaleSheetLayoutView="93" workbookViewId="0">
      <selection activeCell="A35" sqref="A35"/>
    </sheetView>
  </sheetViews>
  <sheetFormatPr defaultRowHeight="15.75" x14ac:dyDescent="0.25"/>
  <cols>
    <col min="1" max="1" width="5.85546875" style="17" bestFit="1" customWidth="1"/>
    <col min="2" max="2" width="39.7109375" style="18" customWidth="1"/>
    <col min="3" max="3" width="10.5703125" style="18" bestFit="1" customWidth="1"/>
    <col min="4" max="4" width="13" style="18" customWidth="1"/>
    <col min="5" max="5" width="11" style="18" customWidth="1"/>
    <col min="6" max="6" width="7.5703125" style="18" customWidth="1"/>
    <col min="7" max="7" width="15.5703125" style="18" bestFit="1" customWidth="1"/>
    <col min="8" max="8" width="10.28515625" style="18" bestFit="1" customWidth="1"/>
    <col min="9" max="9" width="13.42578125" style="18" bestFit="1" customWidth="1"/>
    <col min="10" max="10" width="10.85546875" style="18" customWidth="1"/>
    <col min="11" max="16384" width="9.140625" style="18"/>
  </cols>
  <sheetData>
    <row r="1" spans="1:10" x14ac:dyDescent="0.25">
      <c r="A1" s="49"/>
      <c r="B1" s="50"/>
      <c r="C1" s="50"/>
      <c r="D1" s="50"/>
      <c r="E1" s="52"/>
      <c r="F1" s="50"/>
      <c r="G1" s="53" t="s">
        <v>151</v>
      </c>
    </row>
    <row r="2" spans="1:10" x14ac:dyDescent="0.25">
      <c r="A2" s="51"/>
      <c r="E2" s="54"/>
      <c r="G2" s="55" t="s">
        <v>152</v>
      </c>
    </row>
    <row r="3" spans="1:10" x14ac:dyDescent="0.25">
      <c r="A3" s="51"/>
      <c r="E3" s="54"/>
      <c r="G3" s="55" t="s">
        <v>153</v>
      </c>
    </row>
    <row r="4" spans="1:10" x14ac:dyDescent="0.25">
      <c r="A4" s="51"/>
      <c r="E4" s="54"/>
      <c r="G4" s="55" t="s">
        <v>154</v>
      </c>
    </row>
    <row r="5" spans="1:10" x14ac:dyDescent="0.25">
      <c r="A5" s="51"/>
      <c r="E5" s="54"/>
      <c r="G5" s="55" t="s">
        <v>155</v>
      </c>
    </row>
    <row r="6" spans="1:10" x14ac:dyDescent="0.25">
      <c r="A6" s="51"/>
      <c r="E6" s="54"/>
      <c r="G6" s="55" t="s">
        <v>156</v>
      </c>
    </row>
    <row r="7" spans="1:10" x14ac:dyDescent="0.25">
      <c r="A7" s="51"/>
      <c r="E7" s="54"/>
      <c r="G7" s="55" t="s">
        <v>157</v>
      </c>
    </row>
    <row r="8" spans="1:10" x14ac:dyDescent="0.25">
      <c r="A8" s="51"/>
      <c r="E8" s="54"/>
      <c r="G8" s="55" t="s">
        <v>158</v>
      </c>
    </row>
    <row r="9" spans="1:10" x14ac:dyDescent="0.25">
      <c r="A9" s="84" t="s">
        <v>150</v>
      </c>
      <c r="B9" s="84"/>
      <c r="C9" s="84"/>
      <c r="D9" s="84"/>
      <c r="E9" s="84"/>
      <c r="F9" s="84"/>
      <c r="G9" s="84"/>
      <c r="H9" s="14"/>
      <c r="I9" s="14"/>
      <c r="J9" s="14"/>
    </row>
    <row r="10" spans="1:10" x14ac:dyDescent="0.25">
      <c r="A10" s="62"/>
      <c r="B10" s="56"/>
      <c r="C10" s="56"/>
      <c r="D10" s="56"/>
      <c r="E10" s="56"/>
      <c r="F10" s="56"/>
      <c r="G10" s="63"/>
      <c r="H10" s="14"/>
      <c r="I10" s="14"/>
      <c r="J10" s="14"/>
    </row>
    <row r="11" spans="1:10" x14ac:dyDescent="0.25">
      <c r="A11" s="64" t="s">
        <v>159</v>
      </c>
      <c r="B11" s="2"/>
      <c r="C11" s="56"/>
      <c r="D11" s="56"/>
      <c r="E11" s="56"/>
      <c r="F11" s="56"/>
      <c r="G11" s="63"/>
      <c r="H11" s="14"/>
      <c r="I11" s="14"/>
      <c r="J11" s="14"/>
    </row>
    <row r="12" spans="1:10" x14ac:dyDescent="0.25">
      <c r="A12" s="64" t="s">
        <v>160</v>
      </c>
      <c r="B12" s="2"/>
      <c r="C12" s="57" t="s">
        <v>165</v>
      </c>
      <c r="D12" s="56"/>
      <c r="E12" s="56"/>
      <c r="F12" s="56"/>
      <c r="G12" s="63"/>
      <c r="H12" s="14"/>
      <c r="I12" s="14"/>
      <c r="J12" s="14"/>
    </row>
    <row r="13" spans="1:10" x14ac:dyDescent="0.25">
      <c r="A13" s="64" t="s">
        <v>161</v>
      </c>
      <c r="B13" s="2"/>
      <c r="C13" s="57" t="s">
        <v>170</v>
      </c>
      <c r="D13" s="57"/>
      <c r="E13" s="56"/>
      <c r="F13" s="56"/>
      <c r="G13" s="63"/>
      <c r="H13" s="14"/>
      <c r="I13" s="14"/>
      <c r="J13" s="14"/>
    </row>
    <row r="14" spans="1:10" x14ac:dyDescent="0.25">
      <c r="A14" s="64" t="s">
        <v>162</v>
      </c>
      <c r="B14" s="2"/>
      <c r="C14" s="57" t="s">
        <v>166</v>
      </c>
      <c r="D14" s="56"/>
      <c r="E14" s="56"/>
      <c r="F14" s="56"/>
      <c r="G14" s="63"/>
      <c r="H14" s="14"/>
      <c r="I14" s="14"/>
      <c r="J14" s="14"/>
    </row>
    <row r="15" spans="1:10" x14ac:dyDescent="0.25">
      <c r="A15" s="64" t="s">
        <v>163</v>
      </c>
      <c r="B15" s="2"/>
      <c r="C15" s="57" t="s">
        <v>167</v>
      </c>
      <c r="D15" s="56"/>
      <c r="E15" s="56"/>
      <c r="F15" s="56"/>
      <c r="G15" s="63"/>
      <c r="H15" s="14"/>
      <c r="I15" s="14"/>
      <c r="J15" s="14"/>
    </row>
    <row r="16" spans="1:10" x14ac:dyDescent="0.25">
      <c r="A16" s="64" t="s">
        <v>155</v>
      </c>
      <c r="B16" s="2"/>
      <c r="C16" s="57" t="s">
        <v>168</v>
      </c>
      <c r="D16" s="56"/>
      <c r="E16" s="56"/>
      <c r="F16" s="56"/>
      <c r="G16" s="63"/>
      <c r="H16" s="14"/>
      <c r="I16" s="14"/>
      <c r="J16" s="14"/>
    </row>
    <row r="17" spans="1:10" x14ac:dyDescent="0.25">
      <c r="A17" s="64" t="s">
        <v>164</v>
      </c>
      <c r="B17" s="2"/>
      <c r="C17" s="57" t="s">
        <v>169</v>
      </c>
      <c r="D17" s="56"/>
      <c r="E17" s="56"/>
      <c r="F17" s="56"/>
      <c r="G17" s="63"/>
      <c r="H17" s="14"/>
      <c r="I17" s="14"/>
      <c r="J17" s="14"/>
    </row>
    <row r="18" spans="1:10" x14ac:dyDescent="0.25">
      <c r="A18" s="16" t="s">
        <v>149</v>
      </c>
      <c r="B18" s="16" t="s">
        <v>146</v>
      </c>
      <c r="C18" s="16" t="s">
        <v>37</v>
      </c>
      <c r="D18" s="16" t="s">
        <v>147</v>
      </c>
      <c r="E18" s="16" t="s">
        <v>38</v>
      </c>
      <c r="F18" s="16" t="s">
        <v>148</v>
      </c>
      <c r="G18" s="16" t="s">
        <v>39</v>
      </c>
    </row>
    <row r="19" spans="1:10" ht="315" x14ac:dyDescent="0.25">
      <c r="A19" s="15">
        <v>1</v>
      </c>
      <c r="B19" s="4" t="s">
        <v>42</v>
      </c>
      <c r="C19" s="23">
        <f>'Detailed Measurement'!I234</f>
        <v>1</v>
      </c>
      <c r="D19" s="48">
        <v>94036000</v>
      </c>
      <c r="E19" s="15">
        <v>37500</v>
      </c>
      <c r="F19" s="7" t="s">
        <v>112</v>
      </c>
      <c r="G19" s="20">
        <f>C19*E19</f>
        <v>37500</v>
      </c>
    </row>
    <row r="20" spans="1:10" ht="315" x14ac:dyDescent="0.25">
      <c r="A20" s="15">
        <v>2</v>
      </c>
      <c r="B20" s="4" t="s">
        <v>41</v>
      </c>
      <c r="C20" s="23">
        <f>'Detailed Measurement'!I239</f>
        <v>5</v>
      </c>
      <c r="D20" s="48">
        <v>94036000</v>
      </c>
      <c r="E20" s="15">
        <v>36000</v>
      </c>
      <c r="F20" s="7" t="s">
        <v>112</v>
      </c>
      <c r="G20" s="20">
        <f t="shared" ref="G20:G29" si="0">C20*E20</f>
        <v>180000</v>
      </c>
    </row>
    <row r="21" spans="1:10" ht="315" x14ac:dyDescent="0.25">
      <c r="A21" s="15">
        <v>3</v>
      </c>
      <c r="B21" s="4" t="s">
        <v>40</v>
      </c>
      <c r="C21" s="23">
        <f>'Detailed Measurement'!I244</f>
        <v>7</v>
      </c>
      <c r="D21" s="48">
        <v>94036000</v>
      </c>
      <c r="E21" s="15">
        <v>34650</v>
      </c>
      <c r="F21" s="7" t="s">
        <v>112</v>
      </c>
      <c r="G21" s="20">
        <f t="shared" si="0"/>
        <v>242550</v>
      </c>
    </row>
    <row r="22" spans="1:10" ht="173.25" x14ac:dyDescent="0.25">
      <c r="A22" s="15">
        <v>4</v>
      </c>
      <c r="B22" s="4" t="s">
        <v>43</v>
      </c>
      <c r="C22" s="23">
        <f>'Detailed Measurement'!I248</f>
        <v>1</v>
      </c>
      <c r="D22" s="48">
        <v>94036000</v>
      </c>
      <c r="E22" s="15">
        <v>38500</v>
      </c>
      <c r="F22" s="7" t="s">
        <v>112</v>
      </c>
      <c r="G22" s="20">
        <f t="shared" si="0"/>
        <v>38500</v>
      </c>
    </row>
    <row r="23" spans="1:10" ht="189" x14ac:dyDescent="0.25">
      <c r="A23" s="15">
        <v>5</v>
      </c>
      <c r="B23" s="4" t="s">
        <v>55</v>
      </c>
      <c r="C23" s="23">
        <f>'Detailed Measurement'!I255</f>
        <v>19</v>
      </c>
      <c r="D23" s="48">
        <v>94036000</v>
      </c>
      <c r="E23" s="15">
        <v>10500</v>
      </c>
      <c r="F23" s="7" t="s">
        <v>112</v>
      </c>
      <c r="G23" s="20">
        <f t="shared" si="0"/>
        <v>199500</v>
      </c>
    </row>
    <row r="24" spans="1:10" ht="189" x14ac:dyDescent="0.25">
      <c r="A24" s="15">
        <v>6</v>
      </c>
      <c r="B24" s="44" t="s">
        <v>136</v>
      </c>
      <c r="C24" s="23">
        <f>'Detailed Measurement'!$I$230</f>
        <v>20</v>
      </c>
      <c r="D24" s="48">
        <v>94036000</v>
      </c>
      <c r="E24" s="15">
        <v>29500</v>
      </c>
      <c r="F24" s="7" t="s">
        <v>112</v>
      </c>
      <c r="G24" s="20">
        <f t="shared" si="0"/>
        <v>590000</v>
      </c>
    </row>
    <row r="25" spans="1:10" ht="141.75" x14ac:dyDescent="0.25">
      <c r="A25" s="15">
        <v>7</v>
      </c>
      <c r="B25" s="4" t="s">
        <v>56</v>
      </c>
      <c r="C25" s="23">
        <f>'Detailed Measurement'!I259</f>
        <v>1</v>
      </c>
      <c r="D25" s="48">
        <v>94036000</v>
      </c>
      <c r="E25" s="15">
        <v>35000</v>
      </c>
      <c r="F25" s="7" t="s">
        <v>112</v>
      </c>
      <c r="G25" s="20">
        <f t="shared" si="0"/>
        <v>35000</v>
      </c>
    </row>
    <row r="26" spans="1:10" ht="63" x14ac:dyDescent="0.25">
      <c r="A26" s="15">
        <v>8</v>
      </c>
      <c r="B26" s="4" t="s">
        <v>51</v>
      </c>
      <c r="C26" s="23">
        <f>'Detailed Measurement'!I264</f>
        <v>12</v>
      </c>
      <c r="D26" s="48">
        <v>94036000</v>
      </c>
      <c r="E26" s="15">
        <v>8000</v>
      </c>
      <c r="F26" s="7" t="s">
        <v>112</v>
      </c>
      <c r="G26" s="20">
        <f t="shared" si="0"/>
        <v>96000</v>
      </c>
    </row>
    <row r="27" spans="1:10" ht="63" x14ac:dyDescent="0.25">
      <c r="A27" s="15">
        <v>9</v>
      </c>
      <c r="B27" s="4" t="s">
        <v>52</v>
      </c>
      <c r="C27" s="23">
        <f>'Detailed Measurement'!I268</f>
        <v>50</v>
      </c>
      <c r="D27" s="48">
        <v>94036000</v>
      </c>
      <c r="E27" s="15">
        <v>7000</v>
      </c>
      <c r="F27" s="7" t="s">
        <v>112</v>
      </c>
      <c r="G27" s="20">
        <f t="shared" si="0"/>
        <v>350000</v>
      </c>
    </row>
    <row r="28" spans="1:10" ht="63" x14ac:dyDescent="0.25">
      <c r="A28" s="15">
        <v>10</v>
      </c>
      <c r="B28" s="4" t="s">
        <v>53</v>
      </c>
      <c r="C28" s="23">
        <f>'Detailed Measurement'!I272</f>
        <v>35</v>
      </c>
      <c r="D28" s="48">
        <v>94036000</v>
      </c>
      <c r="E28" s="15">
        <v>6000</v>
      </c>
      <c r="F28" s="7" t="s">
        <v>112</v>
      </c>
      <c r="G28" s="20">
        <f t="shared" si="0"/>
        <v>210000</v>
      </c>
    </row>
    <row r="29" spans="1:10" ht="31.5" x14ac:dyDescent="0.25">
      <c r="A29" s="15">
        <v>11</v>
      </c>
      <c r="B29" s="4" t="s">
        <v>145</v>
      </c>
      <c r="C29" s="23">
        <f>'Detailed Measurement'!I276</f>
        <v>2</v>
      </c>
      <c r="D29" s="48">
        <v>94036000</v>
      </c>
      <c r="E29" s="15">
        <v>15000</v>
      </c>
      <c r="F29" s="7" t="s">
        <v>112</v>
      </c>
      <c r="G29" s="20">
        <f t="shared" si="0"/>
        <v>30000</v>
      </c>
    </row>
    <row r="30" spans="1:10" x14ac:dyDescent="0.25">
      <c r="A30" s="51"/>
      <c r="C30" s="17"/>
      <c r="D30" s="17"/>
      <c r="E30" s="17"/>
      <c r="F30" s="58" t="s">
        <v>183</v>
      </c>
      <c r="G30" s="65">
        <f>SUM(G19:G29)</f>
        <v>2009050</v>
      </c>
    </row>
    <row r="31" spans="1:10" x14ac:dyDescent="0.25">
      <c r="A31" s="51"/>
      <c r="C31" s="17"/>
      <c r="D31" s="17"/>
      <c r="E31" s="17"/>
      <c r="F31" s="58"/>
      <c r="G31" s="65"/>
    </row>
    <row r="32" spans="1:10" x14ac:dyDescent="0.25">
      <c r="A32" s="51"/>
      <c r="C32" s="17"/>
      <c r="D32" s="17"/>
      <c r="E32" s="17"/>
      <c r="F32" s="58" t="s">
        <v>184</v>
      </c>
      <c r="G32" s="65">
        <f>G30*9%</f>
        <v>180814.5</v>
      </c>
    </row>
    <row r="33" spans="1:7" x14ac:dyDescent="0.25">
      <c r="A33" s="51"/>
      <c r="C33" s="17"/>
      <c r="D33" s="17"/>
      <c r="E33" s="61"/>
      <c r="F33" s="58" t="s">
        <v>185</v>
      </c>
      <c r="G33" s="65">
        <f>G30*9%</f>
        <v>180814.5</v>
      </c>
    </row>
    <row r="34" spans="1:7" x14ac:dyDescent="0.25">
      <c r="A34" s="66"/>
      <c r="F34" s="58" t="s">
        <v>186</v>
      </c>
      <c r="G34" s="65">
        <f>G30+G33+G32</f>
        <v>2370679</v>
      </c>
    </row>
    <row r="35" spans="1:7" x14ac:dyDescent="0.25">
      <c r="A35" s="59" t="s">
        <v>187</v>
      </c>
      <c r="B35" s="60"/>
      <c r="C35" s="74"/>
      <c r="D35" s="74"/>
      <c r="E35" s="74"/>
      <c r="F35" s="74"/>
      <c r="G35" s="75"/>
    </row>
    <row r="36" spans="1:7" x14ac:dyDescent="0.25">
      <c r="A36" s="67" t="s">
        <v>171</v>
      </c>
      <c r="C36" s="68"/>
      <c r="E36" s="68"/>
      <c r="F36" s="68"/>
      <c r="G36" s="69"/>
    </row>
    <row r="37" spans="1:7" x14ac:dyDescent="0.25">
      <c r="A37" s="64" t="s">
        <v>172</v>
      </c>
      <c r="C37" s="68"/>
      <c r="E37" s="68"/>
      <c r="F37" s="68"/>
      <c r="G37" s="69"/>
    </row>
    <row r="38" spans="1:7" x14ac:dyDescent="0.25">
      <c r="A38" s="64" t="s">
        <v>173</v>
      </c>
      <c r="C38" s="68"/>
      <c r="E38" s="68"/>
      <c r="F38" s="68"/>
      <c r="G38" s="69"/>
    </row>
    <row r="39" spans="1:7" x14ac:dyDescent="0.25">
      <c r="A39" s="64" t="s">
        <v>174</v>
      </c>
      <c r="B39" s="1"/>
      <c r="C39" s="68"/>
      <c r="E39" s="68"/>
      <c r="F39" s="68"/>
      <c r="G39" s="69"/>
    </row>
    <row r="40" spans="1:7" x14ac:dyDescent="0.25">
      <c r="A40" s="64" t="s">
        <v>175</v>
      </c>
      <c r="C40" s="68"/>
      <c r="E40" s="68"/>
      <c r="F40" s="68"/>
      <c r="G40" s="69"/>
    </row>
    <row r="41" spans="1:7" x14ac:dyDescent="0.25">
      <c r="A41" s="64" t="s">
        <v>176</v>
      </c>
      <c r="C41" s="68"/>
      <c r="E41" s="68"/>
      <c r="F41" s="68"/>
      <c r="G41" s="69"/>
    </row>
    <row r="42" spans="1:7" x14ac:dyDescent="0.25">
      <c r="A42" s="64" t="s">
        <v>177</v>
      </c>
      <c r="C42" s="68"/>
      <c r="E42" s="68"/>
      <c r="F42" s="68"/>
      <c r="G42" s="69"/>
    </row>
    <row r="43" spans="1:7" x14ac:dyDescent="0.25">
      <c r="A43" s="64" t="s">
        <v>178</v>
      </c>
      <c r="C43" s="68"/>
      <c r="E43" s="68"/>
      <c r="F43" s="68"/>
      <c r="G43" s="69"/>
    </row>
    <row r="44" spans="1:7" x14ac:dyDescent="0.25">
      <c r="A44" s="64" t="s">
        <v>179</v>
      </c>
      <c r="C44" s="68"/>
      <c r="E44" s="68"/>
      <c r="F44" s="68"/>
      <c r="G44" s="69"/>
    </row>
    <row r="45" spans="1:7" x14ac:dyDescent="0.25">
      <c r="A45" s="64" t="s">
        <v>180</v>
      </c>
      <c r="C45" s="68"/>
      <c r="E45" s="68"/>
      <c r="F45" s="68"/>
      <c r="G45" s="69"/>
    </row>
    <row r="46" spans="1:7" ht="28.5" customHeight="1" x14ac:dyDescent="0.25">
      <c r="A46" s="64"/>
      <c r="C46" s="68"/>
      <c r="E46" s="68"/>
      <c r="F46" s="68"/>
      <c r="G46" s="69"/>
    </row>
    <row r="47" spans="1:7" x14ac:dyDescent="0.25">
      <c r="A47" s="51"/>
      <c r="C47" s="68"/>
      <c r="E47" s="68"/>
      <c r="F47" s="68"/>
      <c r="G47" s="55" t="s">
        <v>181</v>
      </c>
    </row>
    <row r="48" spans="1:7" x14ac:dyDescent="0.25">
      <c r="A48" s="51"/>
      <c r="C48" s="68"/>
      <c r="E48" s="68"/>
      <c r="F48" s="68"/>
      <c r="G48" s="69"/>
    </row>
    <row r="49" spans="1:7" x14ac:dyDescent="0.25">
      <c r="A49" s="51"/>
      <c r="C49" s="68"/>
      <c r="E49" s="68"/>
      <c r="F49" s="68"/>
      <c r="G49" s="69"/>
    </row>
    <row r="50" spans="1:7" x14ac:dyDescent="0.25">
      <c r="A50" s="70"/>
      <c r="B50" s="71"/>
      <c r="C50" s="72"/>
      <c r="D50" s="71"/>
      <c r="E50" s="72"/>
      <c r="F50" s="72"/>
      <c r="G50" s="73" t="s">
        <v>182</v>
      </c>
    </row>
    <row r="51" spans="1:7" x14ac:dyDescent="0.25">
      <c r="C51" s="17"/>
      <c r="D51" s="17"/>
      <c r="E51" s="17"/>
      <c r="F51" s="17"/>
      <c r="G51" s="17"/>
    </row>
    <row r="52" spans="1:7" x14ac:dyDescent="0.25">
      <c r="C52" s="17"/>
      <c r="D52" s="17"/>
      <c r="E52" s="17"/>
      <c r="F52" s="17"/>
      <c r="G52" s="17"/>
    </row>
    <row r="53" spans="1:7" x14ac:dyDescent="0.25">
      <c r="C53" s="17"/>
      <c r="D53" s="17"/>
      <c r="E53" s="17"/>
      <c r="F53" s="17"/>
      <c r="G53" s="17"/>
    </row>
    <row r="54" spans="1:7" x14ac:dyDescent="0.25">
      <c r="C54" s="17"/>
      <c r="D54" s="17"/>
      <c r="E54" s="17"/>
      <c r="F54" s="17"/>
      <c r="G54" s="17"/>
    </row>
    <row r="55" spans="1:7" x14ac:dyDescent="0.25">
      <c r="C55" s="17"/>
      <c r="D55" s="17"/>
      <c r="E55" s="17"/>
      <c r="F55" s="17"/>
      <c r="G55" s="17"/>
    </row>
    <row r="56" spans="1:7" x14ac:dyDescent="0.25">
      <c r="C56" s="17"/>
      <c r="D56" s="17"/>
      <c r="E56" s="17"/>
      <c r="F56" s="17"/>
      <c r="G56" s="17"/>
    </row>
    <row r="57" spans="1:7" x14ac:dyDescent="0.25">
      <c r="C57" s="17"/>
      <c r="D57" s="17"/>
      <c r="E57" s="17"/>
      <c r="F57" s="17"/>
      <c r="G57" s="17"/>
    </row>
    <row r="58" spans="1:7" x14ac:dyDescent="0.25">
      <c r="C58" s="17"/>
      <c r="D58" s="17"/>
      <c r="E58" s="17"/>
      <c r="F58" s="17"/>
      <c r="G58" s="17"/>
    </row>
    <row r="59" spans="1:7" x14ac:dyDescent="0.25">
      <c r="C59" s="17"/>
      <c r="D59" s="17"/>
      <c r="E59" s="17"/>
      <c r="F59" s="17"/>
      <c r="G59" s="17"/>
    </row>
    <row r="60" spans="1:7" x14ac:dyDescent="0.25">
      <c r="C60" s="17"/>
      <c r="D60" s="17"/>
      <c r="E60" s="17"/>
      <c r="F60" s="17"/>
      <c r="G60" s="17"/>
    </row>
    <row r="61" spans="1:7" x14ac:dyDescent="0.25">
      <c r="C61" s="17"/>
      <c r="D61" s="17"/>
      <c r="E61" s="17"/>
      <c r="F61" s="17"/>
      <c r="G61" s="17"/>
    </row>
    <row r="62" spans="1:7" x14ac:dyDescent="0.25">
      <c r="C62" s="17"/>
      <c r="D62" s="17"/>
      <c r="E62" s="17"/>
      <c r="F62" s="17"/>
      <c r="G62" s="17"/>
    </row>
    <row r="63" spans="1:7" x14ac:dyDescent="0.25">
      <c r="C63" s="17"/>
      <c r="D63" s="17"/>
      <c r="E63" s="17"/>
      <c r="F63" s="17"/>
      <c r="G63" s="17"/>
    </row>
    <row r="64" spans="1:7" x14ac:dyDescent="0.25">
      <c r="C64" s="17"/>
      <c r="D64" s="17"/>
      <c r="E64" s="17"/>
      <c r="F64" s="17"/>
      <c r="G64" s="17"/>
    </row>
    <row r="65" spans="3:7" x14ac:dyDescent="0.25">
      <c r="C65" s="17"/>
      <c r="D65" s="17"/>
      <c r="E65" s="17"/>
      <c r="F65" s="17"/>
      <c r="G65" s="17"/>
    </row>
    <row r="66" spans="3:7" x14ac:dyDescent="0.25">
      <c r="C66" s="17"/>
      <c r="D66" s="17"/>
      <c r="E66" s="17"/>
      <c r="F66" s="17"/>
      <c r="G66" s="17"/>
    </row>
    <row r="67" spans="3:7" x14ac:dyDescent="0.25">
      <c r="C67" s="17"/>
      <c r="D67" s="17"/>
      <c r="E67" s="17"/>
      <c r="F67" s="17"/>
      <c r="G67" s="17"/>
    </row>
    <row r="68" spans="3:7" x14ac:dyDescent="0.25">
      <c r="C68" s="17"/>
      <c r="D68" s="17"/>
      <c r="E68" s="17"/>
      <c r="F68" s="17"/>
      <c r="G68" s="17"/>
    </row>
    <row r="69" spans="3:7" x14ac:dyDescent="0.25">
      <c r="C69" s="17"/>
      <c r="D69" s="17"/>
      <c r="E69" s="17"/>
      <c r="F69" s="17"/>
      <c r="G69" s="17"/>
    </row>
    <row r="70" spans="3:7" x14ac:dyDescent="0.25">
      <c r="C70" s="17"/>
      <c r="D70" s="17"/>
      <c r="E70" s="17"/>
      <c r="F70" s="17"/>
      <c r="G70" s="17"/>
    </row>
    <row r="71" spans="3:7" x14ac:dyDescent="0.25">
      <c r="C71" s="17"/>
      <c r="D71" s="17"/>
      <c r="E71" s="17"/>
      <c r="F71" s="17"/>
      <c r="G71" s="17"/>
    </row>
    <row r="72" spans="3:7" x14ac:dyDescent="0.25">
      <c r="C72" s="17"/>
      <c r="D72" s="17"/>
      <c r="E72" s="17"/>
      <c r="F72" s="17"/>
      <c r="G72" s="17"/>
    </row>
    <row r="73" spans="3:7" x14ac:dyDescent="0.25">
      <c r="C73" s="17"/>
      <c r="D73" s="17"/>
      <c r="E73" s="17"/>
      <c r="F73" s="17"/>
      <c r="G73" s="17"/>
    </row>
    <row r="74" spans="3:7" x14ac:dyDescent="0.25">
      <c r="C74" s="17"/>
      <c r="D74" s="17"/>
      <c r="E74" s="17"/>
      <c r="F74" s="17"/>
      <c r="G74" s="17"/>
    </row>
    <row r="75" spans="3:7" x14ac:dyDescent="0.25">
      <c r="C75" s="17"/>
      <c r="D75" s="17"/>
      <c r="E75" s="17"/>
      <c r="F75" s="17"/>
      <c r="G75" s="17"/>
    </row>
    <row r="76" spans="3:7" x14ac:dyDescent="0.25">
      <c r="C76" s="17"/>
      <c r="D76" s="17"/>
      <c r="E76" s="17"/>
      <c r="F76" s="17"/>
      <c r="G76" s="17"/>
    </row>
    <row r="77" spans="3:7" x14ac:dyDescent="0.25">
      <c r="C77" s="17"/>
      <c r="D77" s="17"/>
      <c r="E77" s="17"/>
      <c r="F77" s="17"/>
      <c r="G77" s="17"/>
    </row>
    <row r="78" spans="3:7" x14ac:dyDescent="0.25">
      <c r="C78" s="17"/>
      <c r="D78" s="17"/>
      <c r="E78" s="17"/>
      <c r="F78" s="17"/>
      <c r="G78" s="17"/>
    </row>
    <row r="79" spans="3:7" x14ac:dyDescent="0.25">
      <c r="C79" s="17"/>
      <c r="D79" s="17"/>
      <c r="E79" s="17"/>
      <c r="F79" s="17"/>
      <c r="G79" s="17"/>
    </row>
    <row r="80" spans="3:7" x14ac:dyDescent="0.25">
      <c r="C80" s="17"/>
      <c r="D80" s="17"/>
      <c r="E80" s="17"/>
      <c r="F80" s="17"/>
      <c r="G80" s="17"/>
    </row>
    <row r="81" spans="3:7" x14ac:dyDescent="0.25">
      <c r="C81" s="17"/>
      <c r="D81" s="17"/>
      <c r="E81" s="17"/>
      <c r="F81" s="17"/>
      <c r="G81" s="17"/>
    </row>
    <row r="82" spans="3:7" x14ac:dyDescent="0.25">
      <c r="C82" s="17"/>
      <c r="D82" s="17"/>
      <c r="E82" s="17"/>
      <c r="F82" s="17"/>
      <c r="G82" s="17"/>
    </row>
    <row r="83" spans="3:7" x14ac:dyDescent="0.25">
      <c r="C83" s="17"/>
      <c r="D83" s="17"/>
      <c r="E83" s="17"/>
      <c r="F83" s="17"/>
      <c r="G83" s="17"/>
    </row>
    <row r="84" spans="3:7" x14ac:dyDescent="0.25">
      <c r="C84" s="17"/>
      <c r="D84" s="17"/>
      <c r="E84" s="17"/>
      <c r="F84" s="17"/>
      <c r="G84" s="17"/>
    </row>
    <row r="85" spans="3:7" x14ac:dyDescent="0.25">
      <c r="C85" s="17"/>
      <c r="D85" s="17"/>
      <c r="E85" s="17"/>
      <c r="F85" s="17"/>
      <c r="G85" s="17"/>
    </row>
    <row r="86" spans="3:7" x14ac:dyDescent="0.25">
      <c r="C86" s="17"/>
      <c r="D86" s="17"/>
      <c r="E86" s="17"/>
      <c r="F86" s="17"/>
      <c r="G86" s="17"/>
    </row>
    <row r="87" spans="3:7" x14ac:dyDescent="0.25">
      <c r="C87" s="17"/>
      <c r="D87" s="17"/>
      <c r="E87" s="17"/>
      <c r="F87" s="17"/>
      <c r="G87" s="17"/>
    </row>
    <row r="88" spans="3:7" x14ac:dyDescent="0.25">
      <c r="C88" s="17"/>
      <c r="D88" s="17"/>
      <c r="E88" s="17"/>
      <c r="F88" s="17"/>
      <c r="G88" s="17"/>
    </row>
    <row r="89" spans="3:7" x14ac:dyDescent="0.25">
      <c r="C89" s="17"/>
      <c r="D89" s="17"/>
      <c r="E89" s="17"/>
      <c r="F89" s="17"/>
      <c r="G89" s="17"/>
    </row>
    <row r="90" spans="3:7" x14ac:dyDescent="0.25">
      <c r="C90" s="17"/>
      <c r="D90" s="17"/>
      <c r="E90" s="17"/>
      <c r="F90" s="17"/>
      <c r="G90" s="17"/>
    </row>
    <row r="91" spans="3:7" x14ac:dyDescent="0.25">
      <c r="C91" s="17"/>
      <c r="D91" s="17"/>
      <c r="E91" s="17"/>
      <c r="F91" s="17"/>
      <c r="G91" s="17"/>
    </row>
    <row r="92" spans="3:7" x14ac:dyDescent="0.25">
      <c r="C92" s="17"/>
      <c r="D92" s="17"/>
      <c r="E92" s="17"/>
      <c r="F92" s="17"/>
      <c r="G92" s="17"/>
    </row>
    <row r="93" spans="3:7" x14ac:dyDescent="0.25">
      <c r="C93" s="17"/>
      <c r="D93" s="17"/>
      <c r="E93" s="17"/>
      <c r="F93" s="17"/>
      <c r="G93" s="17"/>
    </row>
    <row r="94" spans="3:7" x14ac:dyDescent="0.25">
      <c r="C94" s="17"/>
      <c r="D94" s="17"/>
      <c r="E94" s="17"/>
      <c r="F94" s="17"/>
      <c r="G94" s="17"/>
    </row>
    <row r="95" spans="3:7" x14ac:dyDescent="0.25">
      <c r="C95" s="17"/>
      <c r="D95" s="17"/>
      <c r="E95" s="17"/>
      <c r="F95" s="17"/>
      <c r="G95" s="17"/>
    </row>
    <row r="96" spans="3:7" x14ac:dyDescent="0.25">
      <c r="C96" s="17"/>
      <c r="D96" s="17"/>
      <c r="E96" s="17"/>
      <c r="F96" s="17"/>
      <c r="G96" s="17"/>
    </row>
    <row r="97" spans="3:7" x14ac:dyDescent="0.25">
      <c r="C97" s="17"/>
      <c r="D97" s="17"/>
      <c r="E97" s="17"/>
      <c r="F97" s="17"/>
      <c r="G97" s="17"/>
    </row>
    <row r="98" spans="3:7" x14ac:dyDescent="0.25">
      <c r="C98" s="17"/>
      <c r="D98" s="17"/>
      <c r="E98" s="17"/>
      <c r="F98" s="17"/>
      <c r="G98" s="17"/>
    </row>
    <row r="99" spans="3:7" x14ac:dyDescent="0.25">
      <c r="C99" s="17"/>
      <c r="D99" s="17"/>
      <c r="E99" s="17"/>
      <c r="F99" s="17"/>
      <c r="G99" s="17"/>
    </row>
    <row r="100" spans="3:7" x14ac:dyDescent="0.25">
      <c r="C100" s="17"/>
      <c r="D100" s="17"/>
      <c r="E100" s="17"/>
      <c r="F100" s="17"/>
      <c r="G100" s="17"/>
    </row>
    <row r="101" spans="3:7" x14ac:dyDescent="0.25">
      <c r="C101" s="17"/>
      <c r="D101" s="17"/>
      <c r="E101" s="17"/>
      <c r="F101" s="17"/>
      <c r="G101" s="17"/>
    </row>
    <row r="102" spans="3:7" x14ac:dyDescent="0.25">
      <c r="C102" s="17"/>
      <c r="D102" s="17"/>
      <c r="E102" s="17"/>
      <c r="F102" s="17"/>
      <c r="G102" s="17"/>
    </row>
    <row r="103" spans="3:7" x14ac:dyDescent="0.25">
      <c r="C103" s="17"/>
      <c r="D103" s="17"/>
      <c r="E103" s="17"/>
      <c r="F103" s="17"/>
      <c r="G103" s="17"/>
    </row>
    <row r="104" spans="3:7" x14ac:dyDescent="0.25">
      <c r="C104" s="17"/>
      <c r="D104" s="17"/>
      <c r="E104" s="17"/>
      <c r="F104" s="17"/>
      <c r="G104" s="17"/>
    </row>
    <row r="105" spans="3:7" x14ac:dyDescent="0.25">
      <c r="C105" s="17"/>
      <c r="D105" s="17"/>
      <c r="E105" s="17"/>
      <c r="F105" s="17"/>
      <c r="G105" s="17"/>
    </row>
    <row r="106" spans="3:7" x14ac:dyDescent="0.25">
      <c r="C106" s="17"/>
      <c r="D106" s="17"/>
      <c r="E106" s="17"/>
      <c r="F106" s="17"/>
      <c r="G106" s="17"/>
    </row>
    <row r="107" spans="3:7" x14ac:dyDescent="0.25">
      <c r="C107" s="17"/>
      <c r="D107" s="17"/>
      <c r="E107" s="17"/>
      <c r="F107" s="17"/>
      <c r="G107" s="17"/>
    </row>
    <row r="108" spans="3:7" x14ac:dyDescent="0.25">
      <c r="C108" s="17"/>
      <c r="D108" s="17"/>
      <c r="E108" s="17"/>
      <c r="F108" s="17"/>
      <c r="G108" s="17"/>
    </row>
  </sheetData>
  <mergeCells count="1">
    <mergeCell ref="A9:G9"/>
  </mergeCells>
  <printOptions horizontalCentered="1"/>
  <pageMargins left="0.70866141732283472" right="0.70866141732283472" top="0.74803149606299213" bottom="0.74803149606299213" header="0.31496062992125984" footer="0.31496062992125984"/>
  <pageSetup scale="85" orientation="portrait" r:id="rId1"/>
  <headerFooter>
    <oddFooter>&amp;CThis is a Computer Generated Document&amp;RPage &amp;P of &amp;N</oddFooter>
  </headerFooter>
  <rowBreaks count="2" manualBreakCount="2">
    <brk id="20" max="6" man="1"/>
    <brk id="28" max="6"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26470-CA8F-416E-A8C6-9706F43BB3EF}">
  <dimension ref="A1:J88"/>
  <sheetViews>
    <sheetView view="pageBreakPreview" zoomScale="93" zoomScaleNormal="100" zoomScaleSheetLayoutView="93" workbookViewId="0">
      <selection activeCell="E28" sqref="E28"/>
    </sheetView>
  </sheetViews>
  <sheetFormatPr defaultRowHeight="15.75" x14ac:dyDescent="0.25"/>
  <cols>
    <col min="1" max="1" width="5.85546875" style="17" bestFit="1" customWidth="1"/>
    <col min="2" max="2" width="66" style="18" customWidth="1"/>
    <col min="3" max="3" width="9.140625" style="18"/>
    <col min="4" max="4" width="10.5703125" style="18" bestFit="1" customWidth="1"/>
    <col min="5" max="5" width="11" style="18" customWidth="1"/>
    <col min="6" max="6" width="15.5703125" style="18" bestFit="1" customWidth="1"/>
    <col min="7" max="7" width="10.5703125" style="18" bestFit="1" customWidth="1"/>
    <col min="8" max="8" width="10.28515625" style="18" bestFit="1" customWidth="1"/>
    <col min="9" max="9" width="13.42578125" style="18" bestFit="1" customWidth="1"/>
    <col min="10" max="10" width="10.85546875" style="18" customWidth="1"/>
    <col min="11" max="16384" width="9.140625" style="18"/>
  </cols>
  <sheetData>
    <row r="1" spans="1:10" ht="31.5" customHeight="1" x14ac:dyDescent="0.25">
      <c r="A1" s="84" t="s">
        <v>0</v>
      </c>
      <c r="B1" s="84"/>
      <c r="C1" s="84"/>
      <c r="D1" s="84"/>
      <c r="E1" s="84"/>
      <c r="F1" s="84"/>
      <c r="G1" s="84"/>
      <c r="H1" s="14"/>
      <c r="I1" s="14"/>
      <c r="J1" s="14"/>
    </row>
    <row r="2" spans="1:10" x14ac:dyDescent="0.25">
      <c r="A2" s="16" t="s">
        <v>1</v>
      </c>
      <c r="B2" s="16" t="s">
        <v>2</v>
      </c>
      <c r="C2" s="16" t="s">
        <v>3</v>
      </c>
      <c r="D2" s="16" t="s">
        <v>37</v>
      </c>
      <c r="E2" s="16" t="s">
        <v>38</v>
      </c>
      <c r="F2" s="16" t="s">
        <v>39</v>
      </c>
      <c r="G2" s="16" t="s">
        <v>9</v>
      </c>
    </row>
    <row r="3" spans="1:10" ht="63" x14ac:dyDescent="0.25">
      <c r="A3" s="16">
        <v>1</v>
      </c>
      <c r="B3" s="36" t="s">
        <v>116</v>
      </c>
      <c r="C3" s="15" t="s">
        <v>13</v>
      </c>
      <c r="D3" s="23">
        <f>'Detailed Measurement'!$I$29</f>
        <v>591.53653825617027</v>
      </c>
      <c r="E3" s="20">
        <v>0</v>
      </c>
      <c r="F3" s="20">
        <f>PRODUCT(D3:E3)</f>
        <v>0</v>
      </c>
      <c r="G3" s="7"/>
    </row>
    <row r="4" spans="1:10" x14ac:dyDescent="0.25">
      <c r="A4" s="16"/>
      <c r="B4" s="37"/>
      <c r="C4" s="15"/>
      <c r="D4" s="16"/>
      <c r="E4" s="15"/>
      <c r="F4" s="15"/>
      <c r="G4" s="15"/>
    </row>
    <row r="5" spans="1:10" ht="362.25" x14ac:dyDescent="0.25">
      <c r="A5" s="15">
        <v>2</v>
      </c>
      <c r="B5" s="5" t="s">
        <v>132</v>
      </c>
      <c r="C5" s="15" t="s">
        <v>64</v>
      </c>
      <c r="D5" s="23">
        <f>'Detailed Measurement'!$I$94</f>
        <v>349.20007325265033</v>
      </c>
      <c r="E5" s="15">
        <v>0</v>
      </c>
      <c r="F5" s="20">
        <f>PRODUCT(D5:E5)</f>
        <v>0</v>
      </c>
      <c r="G5" s="7"/>
    </row>
    <row r="6" spans="1:10" x14ac:dyDescent="0.25">
      <c r="A6" s="15"/>
      <c r="B6" s="19"/>
      <c r="C6" s="15"/>
      <c r="D6" s="16"/>
      <c r="E6" s="15"/>
      <c r="F6" s="20"/>
      <c r="G6" s="15"/>
    </row>
    <row r="7" spans="1:10" ht="236.25" x14ac:dyDescent="0.25">
      <c r="A7" s="15">
        <v>3</v>
      </c>
      <c r="B7" s="5" t="s">
        <v>118</v>
      </c>
      <c r="C7" s="15" t="s">
        <v>119</v>
      </c>
      <c r="D7" s="23">
        <f>'Detailed Measurement'!I114</f>
        <v>2807.86074297696</v>
      </c>
      <c r="E7" s="15">
        <v>0</v>
      </c>
      <c r="F7" s="20">
        <f>PRODUCT(D7:E7)</f>
        <v>0</v>
      </c>
      <c r="G7" s="7"/>
    </row>
    <row r="8" spans="1:10" x14ac:dyDescent="0.25">
      <c r="A8" s="15"/>
      <c r="B8" s="5"/>
      <c r="C8" s="15"/>
      <c r="D8" s="23"/>
      <c r="E8" s="15"/>
      <c r="F8" s="20"/>
      <c r="G8" s="7"/>
    </row>
    <row r="9" spans="1:10" ht="47.25" x14ac:dyDescent="0.25">
      <c r="A9" s="15">
        <v>4</v>
      </c>
      <c r="B9" s="5" t="s">
        <v>189</v>
      </c>
      <c r="C9" s="15" t="s">
        <v>13</v>
      </c>
      <c r="D9" s="23">
        <f>'Detailed Measurement'!$I$144</f>
        <v>164.99468420351999</v>
      </c>
      <c r="E9" s="15">
        <v>0</v>
      </c>
      <c r="F9" s="20">
        <f>PRODUCT(D9:E9)</f>
        <v>0</v>
      </c>
      <c r="G9" s="7"/>
    </row>
    <row r="10" spans="1:10" x14ac:dyDescent="0.25">
      <c r="A10" s="15"/>
      <c r="B10" s="5"/>
      <c r="C10" s="15"/>
      <c r="D10" s="23"/>
      <c r="E10" s="15"/>
      <c r="F10" s="20"/>
      <c r="G10" s="7"/>
    </row>
    <row r="11" spans="1:10" x14ac:dyDescent="0.25">
      <c r="A11" s="15">
        <v>5</v>
      </c>
      <c r="B11" s="5" t="s">
        <v>190</v>
      </c>
      <c r="C11" s="15" t="s">
        <v>13</v>
      </c>
      <c r="D11" s="23">
        <f>'Detailed Measurement'!$I$144</f>
        <v>164.99468420351999</v>
      </c>
      <c r="E11" s="15">
        <v>0</v>
      </c>
      <c r="F11" s="20">
        <f>PRODUCT(D11:E11)</f>
        <v>0</v>
      </c>
      <c r="G11" s="7"/>
    </row>
    <row r="12" spans="1:10" x14ac:dyDescent="0.25">
      <c r="A12" s="15"/>
      <c r="B12" s="19"/>
      <c r="C12" s="15"/>
      <c r="D12" s="16"/>
      <c r="E12" s="15"/>
      <c r="F12" s="20"/>
      <c r="G12" s="15"/>
    </row>
    <row r="13" spans="1:10" ht="110.25" x14ac:dyDescent="0.25">
      <c r="A13" s="15">
        <v>6</v>
      </c>
      <c r="B13" s="5" t="s">
        <v>128</v>
      </c>
      <c r="C13" s="15" t="s">
        <v>64</v>
      </c>
      <c r="D13" s="23">
        <f>'Detailed Measurement'!I151</f>
        <v>24.86679929856</v>
      </c>
      <c r="E13" s="15">
        <v>0</v>
      </c>
      <c r="F13" s="20">
        <f>PRODUCT(D13:E13)</f>
        <v>0</v>
      </c>
      <c r="G13" s="7"/>
    </row>
    <row r="14" spans="1:10" x14ac:dyDescent="0.25">
      <c r="A14" s="15"/>
      <c r="B14" s="5"/>
      <c r="C14" s="15"/>
      <c r="D14" s="23"/>
      <c r="E14" s="15"/>
      <c r="F14" s="20"/>
      <c r="G14" s="7"/>
    </row>
    <row r="15" spans="1:10" ht="110.25" x14ac:dyDescent="0.25">
      <c r="A15" s="15">
        <v>7</v>
      </c>
      <c r="B15" s="5" t="s">
        <v>126</v>
      </c>
      <c r="C15" s="15" t="s">
        <v>64</v>
      </c>
      <c r="D15" s="23">
        <f>'Detailed Measurement'!I175</f>
        <v>35.11734912</v>
      </c>
      <c r="E15" s="15">
        <v>0</v>
      </c>
      <c r="F15" s="20">
        <f>PRODUCT(D15:E15)</f>
        <v>0</v>
      </c>
      <c r="G15" s="7"/>
    </row>
    <row r="16" spans="1:10" x14ac:dyDescent="0.25">
      <c r="A16" s="15"/>
      <c r="B16" s="19"/>
      <c r="C16" s="15"/>
      <c r="D16" s="16"/>
      <c r="E16" s="15"/>
      <c r="F16" s="20"/>
      <c r="G16" s="15"/>
    </row>
    <row r="17" spans="1:7" ht="47.25" x14ac:dyDescent="0.25">
      <c r="A17" s="15">
        <v>8</v>
      </c>
      <c r="B17" s="43" t="s">
        <v>130</v>
      </c>
      <c r="C17" s="15" t="s">
        <v>64</v>
      </c>
      <c r="D17" s="23">
        <v>30</v>
      </c>
      <c r="E17" s="15">
        <v>0</v>
      </c>
      <c r="F17" s="20">
        <f>PRODUCT(D17:E17)</f>
        <v>0</v>
      </c>
      <c r="G17" s="7"/>
    </row>
    <row r="18" spans="1:7" x14ac:dyDescent="0.25">
      <c r="A18" s="15"/>
      <c r="B18" s="19"/>
      <c r="C18" s="15"/>
      <c r="D18" s="16"/>
      <c r="E18" s="15"/>
      <c r="F18" s="20"/>
      <c r="G18" s="15"/>
    </row>
    <row r="19" spans="1:7" ht="78.75" x14ac:dyDescent="0.25">
      <c r="A19" s="15">
        <v>9</v>
      </c>
      <c r="B19" s="5" t="s">
        <v>131</v>
      </c>
      <c r="C19" s="15" t="s">
        <v>127</v>
      </c>
      <c r="D19" s="23">
        <v>30</v>
      </c>
      <c r="E19" s="15">
        <v>0</v>
      </c>
      <c r="F19" s="20">
        <f>PRODUCT(D19:E19)/10</f>
        <v>0</v>
      </c>
      <c r="G19" s="7"/>
    </row>
    <row r="20" spans="1:7" x14ac:dyDescent="0.25">
      <c r="A20" s="15"/>
      <c r="B20" s="19"/>
      <c r="C20" s="15"/>
      <c r="D20" s="16"/>
      <c r="E20" s="15"/>
      <c r="F20" s="20"/>
      <c r="G20" s="15"/>
    </row>
    <row r="21" spans="1:7" ht="78.75" x14ac:dyDescent="0.25">
      <c r="A21" s="15">
        <v>10</v>
      </c>
      <c r="B21" s="44" t="s">
        <v>123</v>
      </c>
      <c r="C21" s="15" t="s">
        <v>4</v>
      </c>
      <c r="D21" s="23">
        <f>'Detailed Measurement'!$I$209</f>
        <v>250</v>
      </c>
      <c r="E21" s="15">
        <v>0</v>
      </c>
      <c r="F21" s="20">
        <f>PRODUCT(D21:E21)</f>
        <v>0</v>
      </c>
      <c r="G21" s="7"/>
    </row>
    <row r="22" spans="1:7" x14ac:dyDescent="0.25">
      <c r="A22" s="15"/>
      <c r="B22" s="4"/>
      <c r="C22" s="15"/>
      <c r="D22" s="23"/>
      <c r="E22" s="15"/>
      <c r="F22" s="20"/>
      <c r="G22" s="7"/>
    </row>
    <row r="23" spans="1:7" ht="47.25" x14ac:dyDescent="0.25">
      <c r="A23" s="15">
        <v>11</v>
      </c>
      <c r="B23" s="44" t="s">
        <v>125</v>
      </c>
      <c r="C23" s="15" t="s">
        <v>4</v>
      </c>
      <c r="D23" s="23">
        <f>'Detailed Measurement'!$I$222</f>
        <v>250</v>
      </c>
      <c r="E23" s="15">
        <v>0</v>
      </c>
      <c r="F23" s="20">
        <f>PRODUCT(D23:E23)</f>
        <v>0</v>
      </c>
      <c r="G23" s="7"/>
    </row>
    <row r="24" spans="1:7" x14ac:dyDescent="0.25">
      <c r="A24" s="15"/>
      <c r="B24" s="44"/>
      <c r="C24" s="15"/>
      <c r="D24" s="23"/>
      <c r="E24" s="15"/>
      <c r="F24" s="20"/>
      <c r="G24" s="7"/>
    </row>
    <row r="25" spans="1:7" ht="78.75" x14ac:dyDescent="0.25">
      <c r="A25" s="15">
        <v>12</v>
      </c>
      <c r="B25" s="44" t="s">
        <v>203</v>
      </c>
      <c r="C25" s="15" t="s">
        <v>13</v>
      </c>
      <c r="D25" s="23">
        <f>'Detailed Measurement'!$I$281</f>
        <v>582.40045850514059</v>
      </c>
      <c r="E25" s="15">
        <v>0</v>
      </c>
      <c r="F25" s="20">
        <f>PRODUCT(D25:E25)</f>
        <v>0</v>
      </c>
      <c r="G25" s="7"/>
    </row>
    <row r="26" spans="1:7" x14ac:dyDescent="0.25">
      <c r="A26" s="15"/>
      <c r="B26" s="44"/>
      <c r="C26" s="15"/>
      <c r="D26" s="23"/>
      <c r="E26" s="15"/>
      <c r="F26" s="20"/>
      <c r="G26" s="7"/>
    </row>
    <row r="27" spans="1:7" x14ac:dyDescent="0.25">
      <c r="A27" s="15"/>
      <c r="B27" s="35" t="s">
        <v>113</v>
      </c>
      <c r="C27" s="16" t="s">
        <v>111</v>
      </c>
      <c r="D27" s="15"/>
      <c r="E27" s="15"/>
      <c r="F27" s="23">
        <f>ROUND(SUM(F3:F25),0)</f>
        <v>0</v>
      </c>
      <c r="G27" s="15"/>
    </row>
    <row r="28" spans="1:7" x14ac:dyDescent="0.25">
      <c r="A28" s="41"/>
      <c r="B28" s="35" t="s">
        <v>133</v>
      </c>
      <c r="C28" s="16" t="s">
        <v>111</v>
      </c>
      <c r="D28" s="15"/>
      <c r="E28" s="42"/>
      <c r="F28" s="23">
        <f>F27*6%</f>
        <v>0</v>
      </c>
      <c r="G28" s="15"/>
    </row>
    <row r="29" spans="1:7" x14ac:dyDescent="0.25">
      <c r="A29" s="19"/>
      <c r="B29" s="35" t="s">
        <v>104</v>
      </c>
      <c r="C29" s="16" t="s">
        <v>111</v>
      </c>
      <c r="D29" s="19"/>
      <c r="E29" s="19"/>
      <c r="F29" s="23">
        <f>ROUND(F27+F28,0)</f>
        <v>0</v>
      </c>
      <c r="G29" s="19"/>
    </row>
    <row r="30" spans="1:7" x14ac:dyDescent="0.25">
      <c r="A30" s="15"/>
      <c r="B30" s="77" t="s">
        <v>238</v>
      </c>
      <c r="C30" s="79"/>
      <c r="D30" s="74"/>
      <c r="E30" s="74"/>
      <c r="F30" s="74"/>
      <c r="G30" s="75"/>
    </row>
    <row r="31" spans="1:7" x14ac:dyDescent="0.25">
      <c r="C31" s="17"/>
      <c r="D31" s="17"/>
      <c r="E31" s="17"/>
      <c r="F31" s="17"/>
      <c r="G31" s="17"/>
    </row>
    <row r="32" spans="1:7" x14ac:dyDescent="0.25">
      <c r="C32" s="17"/>
      <c r="D32" s="17"/>
      <c r="E32" s="17"/>
      <c r="F32" s="17"/>
      <c r="G32" s="17"/>
    </row>
    <row r="33" spans="2:7" x14ac:dyDescent="0.25">
      <c r="C33" s="17"/>
      <c r="D33" s="17"/>
      <c r="E33" s="17"/>
      <c r="F33" s="17"/>
      <c r="G33" s="17"/>
    </row>
    <row r="34" spans="2:7" x14ac:dyDescent="0.25">
      <c r="C34" s="17"/>
      <c r="D34" s="17"/>
      <c r="E34" s="17"/>
      <c r="F34" s="17"/>
      <c r="G34" s="17"/>
    </row>
    <row r="35" spans="2:7" x14ac:dyDescent="0.25">
      <c r="B35" s="1"/>
      <c r="C35" s="17"/>
      <c r="D35" s="17"/>
      <c r="E35" s="17"/>
      <c r="F35" s="17"/>
      <c r="G35" s="17"/>
    </row>
    <row r="36" spans="2:7" x14ac:dyDescent="0.25">
      <c r="C36" s="17"/>
      <c r="D36" s="17"/>
      <c r="E36" s="17"/>
      <c r="F36" s="17"/>
      <c r="G36" s="17"/>
    </row>
    <row r="37" spans="2:7" x14ac:dyDescent="0.25">
      <c r="B37" s="1"/>
      <c r="C37" s="17"/>
      <c r="D37" s="17"/>
      <c r="E37" s="17"/>
      <c r="F37" s="17"/>
      <c r="G37" s="17"/>
    </row>
    <row r="38" spans="2:7" x14ac:dyDescent="0.25">
      <c r="C38" s="17"/>
      <c r="D38" s="17"/>
      <c r="E38" s="17"/>
      <c r="F38" s="17"/>
      <c r="G38" s="17"/>
    </row>
    <row r="39" spans="2:7" x14ac:dyDescent="0.25">
      <c r="C39" s="17"/>
      <c r="D39" s="17"/>
      <c r="E39" s="17"/>
      <c r="F39" s="17"/>
      <c r="G39" s="17"/>
    </row>
    <row r="40" spans="2:7" x14ac:dyDescent="0.25">
      <c r="C40" s="17"/>
      <c r="D40" s="17"/>
      <c r="E40" s="17"/>
      <c r="F40" s="17"/>
      <c r="G40" s="17"/>
    </row>
    <row r="41" spans="2:7" x14ac:dyDescent="0.25">
      <c r="C41" s="17"/>
      <c r="D41" s="17"/>
      <c r="E41" s="17"/>
      <c r="F41" s="17"/>
      <c r="G41" s="17"/>
    </row>
    <row r="42" spans="2:7" x14ac:dyDescent="0.25">
      <c r="C42" s="17"/>
      <c r="D42" s="17"/>
      <c r="E42" s="17"/>
      <c r="F42" s="17"/>
      <c r="G42" s="17"/>
    </row>
    <row r="43" spans="2:7" x14ac:dyDescent="0.25">
      <c r="C43" s="17"/>
      <c r="D43" s="17"/>
      <c r="E43" s="17"/>
      <c r="F43" s="17"/>
      <c r="G43" s="17"/>
    </row>
    <row r="44" spans="2:7" x14ac:dyDescent="0.25">
      <c r="C44" s="17"/>
      <c r="D44" s="17"/>
      <c r="E44" s="17"/>
      <c r="F44" s="17"/>
      <c r="G44" s="17"/>
    </row>
    <row r="45" spans="2:7" x14ac:dyDescent="0.25">
      <c r="C45" s="17"/>
      <c r="D45" s="17"/>
      <c r="E45" s="17"/>
      <c r="F45" s="17"/>
      <c r="G45" s="17"/>
    </row>
    <row r="46" spans="2:7" x14ac:dyDescent="0.25">
      <c r="C46" s="17"/>
      <c r="D46" s="17"/>
      <c r="E46" s="17"/>
      <c r="F46" s="17"/>
      <c r="G46" s="17"/>
    </row>
    <row r="47" spans="2:7" x14ac:dyDescent="0.25">
      <c r="C47" s="17"/>
      <c r="D47" s="17"/>
      <c r="E47" s="17"/>
      <c r="F47" s="17"/>
      <c r="G47" s="17"/>
    </row>
    <row r="48" spans="2:7" x14ac:dyDescent="0.25">
      <c r="C48" s="17"/>
      <c r="D48" s="17"/>
      <c r="E48" s="17"/>
      <c r="F48" s="17"/>
      <c r="G48" s="17"/>
    </row>
    <row r="49" spans="3:7" x14ac:dyDescent="0.25">
      <c r="C49" s="17"/>
      <c r="D49" s="17"/>
      <c r="E49" s="17"/>
      <c r="F49" s="17"/>
      <c r="G49" s="17"/>
    </row>
    <row r="50" spans="3:7" x14ac:dyDescent="0.25">
      <c r="C50" s="17"/>
      <c r="D50" s="17"/>
      <c r="E50" s="17"/>
      <c r="F50" s="17"/>
      <c r="G50" s="17"/>
    </row>
    <row r="51" spans="3:7" x14ac:dyDescent="0.25">
      <c r="C51" s="17"/>
      <c r="D51" s="17"/>
      <c r="E51" s="17"/>
      <c r="F51" s="17"/>
      <c r="G51" s="17"/>
    </row>
    <row r="52" spans="3:7" x14ac:dyDescent="0.25">
      <c r="C52" s="17"/>
      <c r="D52" s="17"/>
      <c r="E52" s="17"/>
      <c r="F52" s="17"/>
      <c r="G52" s="17"/>
    </row>
    <row r="53" spans="3:7" x14ac:dyDescent="0.25">
      <c r="C53" s="17"/>
      <c r="D53" s="17"/>
      <c r="E53" s="17"/>
      <c r="F53" s="17"/>
      <c r="G53" s="17"/>
    </row>
    <row r="54" spans="3:7" x14ac:dyDescent="0.25">
      <c r="C54" s="17"/>
      <c r="D54" s="17"/>
      <c r="E54" s="17"/>
      <c r="F54" s="17"/>
      <c r="G54" s="17"/>
    </row>
    <row r="55" spans="3:7" x14ac:dyDescent="0.25">
      <c r="C55" s="17"/>
      <c r="D55" s="17"/>
      <c r="E55" s="17"/>
      <c r="F55" s="17"/>
      <c r="G55" s="17"/>
    </row>
    <row r="56" spans="3:7" x14ac:dyDescent="0.25">
      <c r="C56" s="17"/>
      <c r="D56" s="17"/>
      <c r="E56" s="17"/>
      <c r="F56" s="17"/>
      <c r="G56" s="17"/>
    </row>
    <row r="57" spans="3:7" x14ac:dyDescent="0.25">
      <c r="C57" s="17"/>
      <c r="D57" s="17"/>
      <c r="E57" s="17"/>
      <c r="F57" s="17"/>
      <c r="G57" s="17"/>
    </row>
    <row r="58" spans="3:7" x14ac:dyDescent="0.25">
      <c r="C58" s="17"/>
      <c r="D58" s="17"/>
      <c r="E58" s="17"/>
      <c r="F58" s="17"/>
      <c r="G58" s="17"/>
    </row>
    <row r="59" spans="3:7" x14ac:dyDescent="0.25">
      <c r="C59" s="17"/>
      <c r="D59" s="17"/>
      <c r="E59" s="17"/>
      <c r="F59" s="17"/>
      <c r="G59" s="17"/>
    </row>
    <row r="60" spans="3:7" x14ac:dyDescent="0.25">
      <c r="C60" s="17"/>
      <c r="D60" s="17"/>
      <c r="E60" s="17"/>
      <c r="F60" s="17"/>
      <c r="G60" s="17"/>
    </row>
    <row r="61" spans="3:7" x14ac:dyDescent="0.25">
      <c r="C61" s="17"/>
      <c r="D61" s="17"/>
      <c r="E61" s="17"/>
      <c r="F61" s="17"/>
      <c r="G61" s="17"/>
    </row>
    <row r="62" spans="3:7" x14ac:dyDescent="0.25">
      <c r="C62" s="17"/>
      <c r="D62" s="17"/>
      <c r="E62" s="17"/>
      <c r="F62" s="17"/>
      <c r="G62" s="17"/>
    </row>
    <row r="63" spans="3:7" x14ac:dyDescent="0.25">
      <c r="C63" s="17"/>
      <c r="D63" s="17"/>
      <c r="E63" s="17"/>
      <c r="F63" s="17"/>
      <c r="G63" s="17"/>
    </row>
    <row r="64" spans="3:7" x14ac:dyDescent="0.25">
      <c r="C64" s="17"/>
      <c r="D64" s="17"/>
      <c r="E64" s="17"/>
      <c r="F64" s="17"/>
      <c r="G64" s="17"/>
    </row>
    <row r="65" spans="3:7" x14ac:dyDescent="0.25">
      <c r="C65" s="17"/>
      <c r="D65" s="17"/>
      <c r="E65" s="17"/>
      <c r="F65" s="17"/>
      <c r="G65" s="17"/>
    </row>
    <row r="66" spans="3:7" x14ac:dyDescent="0.25">
      <c r="C66" s="17"/>
      <c r="D66" s="17"/>
      <c r="E66" s="17"/>
      <c r="F66" s="17"/>
      <c r="G66" s="17"/>
    </row>
    <row r="67" spans="3:7" x14ac:dyDescent="0.25">
      <c r="C67" s="17"/>
      <c r="D67" s="17"/>
      <c r="E67" s="17"/>
      <c r="F67" s="17"/>
      <c r="G67" s="17"/>
    </row>
    <row r="68" spans="3:7" x14ac:dyDescent="0.25">
      <c r="C68" s="17"/>
      <c r="D68" s="17"/>
      <c r="E68" s="17"/>
      <c r="F68" s="17"/>
      <c r="G68" s="17"/>
    </row>
    <row r="69" spans="3:7" x14ac:dyDescent="0.25">
      <c r="C69" s="17"/>
      <c r="D69" s="17"/>
      <c r="E69" s="17"/>
      <c r="F69" s="17"/>
      <c r="G69" s="17"/>
    </row>
    <row r="70" spans="3:7" x14ac:dyDescent="0.25">
      <c r="C70" s="17"/>
      <c r="D70" s="17"/>
      <c r="E70" s="17"/>
      <c r="F70" s="17"/>
      <c r="G70" s="17"/>
    </row>
    <row r="71" spans="3:7" x14ac:dyDescent="0.25">
      <c r="C71" s="17"/>
      <c r="D71" s="17"/>
      <c r="E71" s="17"/>
      <c r="F71" s="17"/>
      <c r="G71" s="17"/>
    </row>
    <row r="72" spans="3:7" x14ac:dyDescent="0.25">
      <c r="C72" s="17"/>
      <c r="D72" s="17"/>
      <c r="E72" s="17"/>
      <c r="F72" s="17"/>
      <c r="G72" s="17"/>
    </row>
    <row r="73" spans="3:7" x14ac:dyDescent="0.25">
      <c r="C73" s="17"/>
      <c r="D73" s="17"/>
      <c r="E73" s="17"/>
      <c r="F73" s="17"/>
      <c r="G73" s="17"/>
    </row>
    <row r="74" spans="3:7" x14ac:dyDescent="0.25">
      <c r="C74" s="17"/>
      <c r="D74" s="17"/>
      <c r="E74" s="17"/>
      <c r="F74" s="17"/>
      <c r="G74" s="17"/>
    </row>
    <row r="75" spans="3:7" x14ac:dyDescent="0.25">
      <c r="C75" s="17"/>
      <c r="D75" s="17"/>
      <c r="E75" s="17"/>
      <c r="F75" s="17"/>
      <c r="G75" s="17"/>
    </row>
    <row r="76" spans="3:7" x14ac:dyDescent="0.25">
      <c r="C76" s="17"/>
      <c r="D76" s="17"/>
      <c r="E76" s="17"/>
      <c r="F76" s="17"/>
      <c r="G76" s="17"/>
    </row>
    <row r="77" spans="3:7" x14ac:dyDescent="0.25">
      <c r="C77" s="17"/>
      <c r="D77" s="17"/>
      <c r="E77" s="17"/>
      <c r="F77" s="17"/>
      <c r="G77" s="17"/>
    </row>
    <row r="78" spans="3:7" x14ac:dyDescent="0.25">
      <c r="C78" s="17"/>
      <c r="D78" s="17"/>
      <c r="E78" s="17"/>
      <c r="F78" s="17"/>
      <c r="G78" s="17"/>
    </row>
    <row r="79" spans="3:7" x14ac:dyDescent="0.25">
      <c r="C79" s="17"/>
      <c r="D79" s="17"/>
      <c r="E79" s="17"/>
      <c r="F79" s="17"/>
      <c r="G79" s="17"/>
    </row>
    <row r="80" spans="3:7" x14ac:dyDescent="0.25">
      <c r="C80" s="17"/>
      <c r="D80" s="17"/>
      <c r="E80" s="17"/>
      <c r="F80" s="17"/>
      <c r="G80" s="17"/>
    </row>
    <row r="81" spans="3:7" x14ac:dyDescent="0.25">
      <c r="C81" s="17"/>
      <c r="D81" s="17"/>
      <c r="E81" s="17"/>
      <c r="F81" s="17"/>
      <c r="G81" s="17"/>
    </row>
    <row r="82" spans="3:7" x14ac:dyDescent="0.25">
      <c r="C82" s="17"/>
      <c r="D82" s="17"/>
      <c r="E82" s="17"/>
      <c r="F82" s="17"/>
      <c r="G82" s="17"/>
    </row>
    <row r="83" spans="3:7" x14ac:dyDescent="0.25">
      <c r="C83" s="17"/>
      <c r="D83" s="17"/>
      <c r="E83" s="17"/>
      <c r="F83" s="17"/>
      <c r="G83" s="17"/>
    </row>
    <row r="84" spans="3:7" x14ac:dyDescent="0.25">
      <c r="C84" s="17"/>
      <c r="D84" s="17"/>
      <c r="E84" s="17"/>
      <c r="F84" s="17"/>
      <c r="G84" s="17"/>
    </row>
    <row r="85" spans="3:7" x14ac:dyDescent="0.25">
      <c r="C85" s="17"/>
      <c r="D85" s="17"/>
      <c r="E85" s="17"/>
      <c r="F85" s="17"/>
      <c r="G85" s="17"/>
    </row>
    <row r="86" spans="3:7" x14ac:dyDescent="0.25">
      <c r="C86" s="17"/>
      <c r="D86" s="17"/>
      <c r="E86" s="17"/>
      <c r="F86" s="17"/>
      <c r="G86" s="17"/>
    </row>
    <row r="87" spans="3:7" x14ac:dyDescent="0.25">
      <c r="C87" s="17"/>
      <c r="D87" s="17"/>
      <c r="E87" s="17"/>
      <c r="F87" s="17"/>
      <c r="G87" s="17"/>
    </row>
    <row r="88" spans="3:7" x14ac:dyDescent="0.25">
      <c r="C88" s="17"/>
      <c r="D88" s="17"/>
      <c r="E88" s="17"/>
      <c r="F88" s="17"/>
      <c r="G88" s="17"/>
    </row>
  </sheetData>
  <mergeCells count="1">
    <mergeCell ref="A1:G1"/>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&amp;C
&amp;G</oddHeader>
  </headerFooter>
  <rowBreaks count="2" manualBreakCount="2">
    <brk id="10" max="6" man="1"/>
    <brk id="20"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CE06-FAA1-4969-A91F-DD20FBBA3D91}">
  <dimension ref="A1:J86"/>
  <sheetViews>
    <sheetView view="pageBreakPreview" zoomScale="93" zoomScaleNormal="100" zoomScaleSheetLayoutView="93" workbookViewId="0">
      <selection sqref="A1:G1"/>
    </sheetView>
  </sheetViews>
  <sheetFormatPr defaultRowHeight="15.75" x14ac:dyDescent="0.25"/>
  <cols>
    <col min="1" max="1" width="5.85546875" style="17" bestFit="1" customWidth="1"/>
    <col min="2" max="2" width="66" style="18" customWidth="1"/>
    <col min="3" max="3" width="9.140625" style="18"/>
    <col min="4" max="4" width="10.5703125" style="18" bestFit="1" customWidth="1"/>
    <col min="5" max="5" width="11" style="18" customWidth="1"/>
    <col min="6" max="6" width="15.5703125" style="18" bestFit="1" customWidth="1"/>
    <col min="7" max="7" width="10.5703125" style="18" bestFit="1" customWidth="1"/>
    <col min="8" max="8" width="10.28515625" style="18" bestFit="1" customWidth="1"/>
    <col min="9" max="9" width="13.42578125" style="18" bestFit="1" customWidth="1"/>
    <col min="10" max="10" width="10.85546875" style="18" customWidth="1"/>
    <col min="11" max="16384" width="9.140625" style="18"/>
  </cols>
  <sheetData>
    <row r="1" spans="1:10" ht="31.5" customHeight="1" x14ac:dyDescent="0.25">
      <c r="A1" s="84" t="s">
        <v>0</v>
      </c>
      <c r="B1" s="84"/>
      <c r="C1" s="84"/>
      <c r="D1" s="84"/>
      <c r="E1" s="84"/>
      <c r="F1" s="84"/>
      <c r="G1" s="84"/>
      <c r="H1" s="14"/>
      <c r="I1" s="14"/>
      <c r="J1" s="14"/>
    </row>
    <row r="2" spans="1:10" x14ac:dyDescent="0.25">
      <c r="A2" s="16" t="s">
        <v>1</v>
      </c>
      <c r="B2" s="16" t="s">
        <v>2</v>
      </c>
      <c r="C2" s="16" t="s">
        <v>3</v>
      </c>
      <c r="D2" s="16" t="s">
        <v>37</v>
      </c>
      <c r="E2" s="16" t="s">
        <v>38</v>
      </c>
      <c r="F2" s="16" t="s">
        <v>39</v>
      </c>
      <c r="G2" s="16" t="s">
        <v>9</v>
      </c>
    </row>
    <row r="3" spans="1:10" ht="157.5" x14ac:dyDescent="0.25">
      <c r="A3" s="15">
        <v>1</v>
      </c>
      <c r="B3" s="5" t="s">
        <v>138</v>
      </c>
      <c r="C3" s="15" t="s">
        <v>4</v>
      </c>
      <c r="D3" s="23">
        <f>'Detailed Measurement'!I234</f>
        <v>1</v>
      </c>
      <c r="E3" s="15"/>
      <c r="F3" s="20"/>
      <c r="G3" s="15"/>
    </row>
    <row r="4" spans="1:10" x14ac:dyDescent="0.25">
      <c r="A4" s="15"/>
      <c r="B4" s="19"/>
      <c r="C4" s="15"/>
      <c r="D4" s="16"/>
      <c r="E4" s="15"/>
      <c r="F4" s="20"/>
      <c r="G4" s="15"/>
    </row>
    <row r="5" spans="1:10" ht="173.25" x14ac:dyDescent="0.25">
      <c r="A5" s="15">
        <v>2</v>
      </c>
      <c r="B5" s="5" t="s">
        <v>139</v>
      </c>
      <c r="C5" s="15" t="s">
        <v>4</v>
      </c>
      <c r="D5" s="23">
        <f>'Detailed Measurement'!I239</f>
        <v>5</v>
      </c>
      <c r="E5" s="15"/>
      <c r="F5" s="20"/>
      <c r="G5" s="15"/>
    </row>
    <row r="6" spans="1:10" x14ac:dyDescent="0.25">
      <c r="A6" s="15"/>
      <c r="B6" s="19"/>
      <c r="C6" s="15"/>
      <c r="D6" s="16"/>
      <c r="E6" s="15"/>
      <c r="F6" s="20"/>
      <c r="G6" s="15"/>
    </row>
    <row r="7" spans="1:10" ht="173.25" x14ac:dyDescent="0.25">
      <c r="A7" s="15">
        <v>3</v>
      </c>
      <c r="B7" s="5" t="s">
        <v>140</v>
      </c>
      <c r="C7" s="15" t="s">
        <v>4</v>
      </c>
      <c r="D7" s="23">
        <f>'Detailed Measurement'!I244</f>
        <v>7</v>
      </c>
      <c r="E7" s="15"/>
      <c r="F7" s="20"/>
      <c r="G7" s="15"/>
    </row>
    <row r="8" spans="1:10" x14ac:dyDescent="0.25">
      <c r="A8" s="15"/>
      <c r="B8" s="19"/>
      <c r="C8" s="15"/>
      <c r="D8" s="16"/>
      <c r="E8" s="15"/>
      <c r="F8" s="20"/>
      <c r="G8" s="15"/>
    </row>
    <row r="9" spans="1:10" ht="94.5" x14ac:dyDescent="0.25">
      <c r="A9" s="15">
        <v>4</v>
      </c>
      <c r="B9" s="5" t="s">
        <v>141</v>
      </c>
      <c r="C9" s="15" t="s">
        <v>4</v>
      </c>
      <c r="D9" s="23">
        <f>'Detailed Measurement'!I248</f>
        <v>1</v>
      </c>
      <c r="E9" s="15"/>
      <c r="F9" s="20"/>
      <c r="G9" s="15"/>
    </row>
    <row r="10" spans="1:10" x14ac:dyDescent="0.25">
      <c r="A10" s="15"/>
      <c r="B10" s="19"/>
      <c r="C10" s="15"/>
      <c r="D10" s="16"/>
      <c r="E10" s="15"/>
      <c r="F10" s="20"/>
      <c r="G10" s="15"/>
    </row>
    <row r="11" spans="1:10" ht="110.25" x14ac:dyDescent="0.25">
      <c r="A11" s="15">
        <v>5</v>
      </c>
      <c r="B11" s="5" t="s">
        <v>142</v>
      </c>
      <c r="C11" s="15" t="s">
        <v>4</v>
      </c>
      <c r="D11" s="23">
        <f>'Detailed Measurement'!I255</f>
        <v>19</v>
      </c>
      <c r="E11" s="15"/>
      <c r="F11" s="20"/>
      <c r="G11" s="15"/>
    </row>
    <row r="12" spans="1:10" x14ac:dyDescent="0.25">
      <c r="A12" s="15"/>
      <c r="B12" s="19"/>
      <c r="C12" s="15"/>
      <c r="D12" s="16"/>
      <c r="E12" s="15"/>
      <c r="F12" s="20"/>
      <c r="G12" s="15"/>
    </row>
    <row r="13" spans="1:10" ht="110.25" x14ac:dyDescent="0.25">
      <c r="A13" s="15">
        <v>6</v>
      </c>
      <c r="B13" s="43" t="s">
        <v>144</v>
      </c>
      <c r="C13" s="15" t="s">
        <v>4</v>
      </c>
      <c r="D13" s="23">
        <f>'Detailed Measurement'!$I$230</f>
        <v>20</v>
      </c>
      <c r="E13" s="15"/>
      <c r="F13" s="20"/>
      <c r="G13" s="15"/>
    </row>
    <row r="14" spans="1:10" x14ac:dyDescent="0.25">
      <c r="A14" s="15"/>
      <c r="B14" s="19"/>
      <c r="C14" s="15"/>
      <c r="D14" s="16"/>
      <c r="E14" s="15"/>
      <c r="F14" s="20"/>
      <c r="G14" s="15"/>
    </row>
    <row r="15" spans="1:10" ht="63" x14ac:dyDescent="0.25">
      <c r="A15" s="15">
        <v>7</v>
      </c>
      <c r="B15" s="5" t="s">
        <v>143</v>
      </c>
      <c r="C15" s="15" t="s">
        <v>4</v>
      </c>
      <c r="D15" s="23">
        <f>'Detailed Measurement'!I259</f>
        <v>1</v>
      </c>
      <c r="E15" s="15"/>
      <c r="F15" s="20"/>
      <c r="G15" s="15"/>
    </row>
    <row r="16" spans="1:10" x14ac:dyDescent="0.25">
      <c r="A16" s="15"/>
      <c r="B16" s="19"/>
      <c r="C16" s="15"/>
      <c r="D16" s="16"/>
      <c r="E16" s="15"/>
      <c r="F16" s="20"/>
      <c r="G16" s="15"/>
    </row>
    <row r="17" spans="1:7" x14ac:dyDescent="0.25">
      <c r="A17" s="15"/>
      <c r="B17" s="22" t="s">
        <v>47</v>
      </c>
      <c r="C17" s="15"/>
      <c r="D17" s="16"/>
      <c r="E17" s="15"/>
      <c r="F17" s="20"/>
      <c r="G17" s="15"/>
    </row>
    <row r="18" spans="1:7" ht="47.25" x14ac:dyDescent="0.25">
      <c r="A18" s="15">
        <v>1</v>
      </c>
      <c r="B18" s="5" t="s">
        <v>51</v>
      </c>
      <c r="C18" s="15" t="s">
        <v>4</v>
      </c>
      <c r="D18" s="23">
        <f>'Detailed Measurement'!I264</f>
        <v>12</v>
      </c>
      <c r="E18" s="15"/>
      <c r="F18" s="20"/>
      <c r="G18" s="15"/>
    </row>
    <row r="19" spans="1:7" x14ac:dyDescent="0.25">
      <c r="A19" s="15"/>
      <c r="B19" s="19"/>
      <c r="C19" s="15"/>
      <c r="D19" s="16"/>
      <c r="E19" s="15"/>
      <c r="F19" s="20"/>
      <c r="G19" s="15"/>
    </row>
    <row r="20" spans="1:7" ht="31.5" x14ac:dyDescent="0.25">
      <c r="A20" s="15">
        <v>2</v>
      </c>
      <c r="B20" s="5" t="s">
        <v>52</v>
      </c>
      <c r="C20" s="7" t="s">
        <v>4</v>
      </c>
      <c r="D20" s="23">
        <f>'Detailed Measurement'!I268</f>
        <v>50</v>
      </c>
      <c r="E20" s="15"/>
      <c r="F20" s="20"/>
      <c r="G20" s="15"/>
    </row>
    <row r="21" spans="1:7" x14ac:dyDescent="0.25">
      <c r="A21" s="15"/>
      <c r="B21" s="19"/>
      <c r="C21" s="15"/>
      <c r="D21" s="16"/>
      <c r="E21" s="15"/>
      <c r="F21" s="20"/>
      <c r="G21" s="15"/>
    </row>
    <row r="22" spans="1:7" ht="31.5" x14ac:dyDescent="0.25">
      <c r="A22" s="15">
        <v>3</v>
      </c>
      <c r="B22" s="5" t="s">
        <v>53</v>
      </c>
      <c r="C22" s="7" t="s">
        <v>4</v>
      </c>
      <c r="D22" s="23">
        <f>'Detailed Measurement'!I272</f>
        <v>35</v>
      </c>
      <c r="E22" s="15"/>
      <c r="F22" s="20"/>
      <c r="G22" s="15"/>
    </row>
    <row r="23" spans="1:7" x14ac:dyDescent="0.25">
      <c r="A23" s="15"/>
      <c r="B23" s="19"/>
      <c r="C23" s="15"/>
      <c r="D23" s="16"/>
      <c r="E23" s="15"/>
      <c r="F23" s="20"/>
      <c r="G23" s="15"/>
    </row>
    <row r="24" spans="1:7" x14ac:dyDescent="0.25">
      <c r="A24" s="15">
        <v>4</v>
      </c>
      <c r="B24" s="5" t="s">
        <v>137</v>
      </c>
      <c r="C24" s="7" t="s">
        <v>4</v>
      </c>
      <c r="D24" s="23">
        <f>'Detailed Measurement'!I276</f>
        <v>2</v>
      </c>
      <c r="E24" s="15"/>
      <c r="F24" s="20"/>
      <c r="G24" s="15"/>
    </row>
    <row r="25" spans="1:7" x14ac:dyDescent="0.25">
      <c r="A25" s="15"/>
      <c r="B25" s="35" t="s">
        <v>113</v>
      </c>
      <c r="C25" s="16" t="s">
        <v>111</v>
      </c>
      <c r="D25" s="15"/>
      <c r="E25" s="15"/>
      <c r="F25" s="23">
        <f>SUM(F3:F24)</f>
        <v>0</v>
      </c>
      <c r="G25" s="15"/>
    </row>
    <row r="26" spans="1:7" x14ac:dyDescent="0.25">
      <c r="A26" s="41"/>
      <c r="B26" s="35" t="s">
        <v>112</v>
      </c>
      <c r="C26" s="16" t="s">
        <v>111</v>
      </c>
      <c r="D26" s="15"/>
      <c r="E26" s="42"/>
      <c r="F26" s="23">
        <f>F25*18%</f>
        <v>0</v>
      </c>
      <c r="G26" s="15"/>
    </row>
    <row r="27" spans="1:7" x14ac:dyDescent="0.25">
      <c r="A27" s="19"/>
      <c r="B27" s="35" t="s">
        <v>104</v>
      </c>
      <c r="C27" s="16" t="s">
        <v>111</v>
      </c>
      <c r="D27" s="19"/>
      <c r="E27" s="19"/>
      <c r="F27" s="23">
        <f>F25+F26</f>
        <v>0</v>
      </c>
      <c r="G27" s="19"/>
    </row>
    <row r="28" spans="1:7" x14ac:dyDescent="0.25">
      <c r="A28" s="15"/>
      <c r="B28" s="35"/>
      <c r="C28" s="85"/>
      <c r="D28" s="86"/>
      <c r="E28" s="86"/>
      <c r="F28" s="86"/>
      <c r="G28" s="87"/>
    </row>
    <row r="29" spans="1:7" x14ac:dyDescent="0.25">
      <c r="C29" s="17"/>
      <c r="D29" s="17"/>
      <c r="E29" s="17"/>
      <c r="F29" s="17"/>
      <c r="G29" s="17"/>
    </row>
    <row r="30" spans="1:7" x14ac:dyDescent="0.25">
      <c r="C30" s="17"/>
      <c r="D30" s="17"/>
      <c r="E30" s="17"/>
      <c r="F30" s="17"/>
      <c r="G30" s="17"/>
    </row>
    <row r="31" spans="1:7" x14ac:dyDescent="0.25">
      <c r="C31" s="17"/>
      <c r="D31" s="17"/>
      <c r="E31" s="17"/>
      <c r="F31" s="17"/>
      <c r="G31" s="17"/>
    </row>
    <row r="32" spans="1:7" x14ac:dyDescent="0.25">
      <c r="C32" s="17"/>
      <c r="D32" s="17"/>
      <c r="E32" s="17"/>
      <c r="F32" s="17"/>
      <c r="G32" s="17"/>
    </row>
    <row r="33" spans="3:7" x14ac:dyDescent="0.25">
      <c r="C33" s="17"/>
      <c r="D33" s="17"/>
      <c r="E33" s="17"/>
      <c r="F33" s="17"/>
      <c r="G33" s="17"/>
    </row>
    <row r="34" spans="3:7" x14ac:dyDescent="0.25">
      <c r="C34" s="17"/>
      <c r="D34" s="17"/>
      <c r="E34" s="17"/>
      <c r="F34" s="17"/>
      <c r="G34" s="17"/>
    </row>
    <row r="35" spans="3:7" x14ac:dyDescent="0.25">
      <c r="C35" s="17"/>
      <c r="D35" s="17"/>
      <c r="E35" s="17"/>
      <c r="F35" s="17"/>
      <c r="G35" s="17"/>
    </row>
    <row r="36" spans="3:7" x14ac:dyDescent="0.25">
      <c r="C36" s="17"/>
      <c r="D36" s="17"/>
      <c r="E36" s="17"/>
      <c r="F36" s="17"/>
      <c r="G36" s="17"/>
    </row>
    <row r="37" spans="3:7" x14ac:dyDescent="0.25">
      <c r="C37" s="17"/>
      <c r="D37" s="17"/>
      <c r="E37" s="17"/>
      <c r="F37" s="17"/>
      <c r="G37" s="17"/>
    </row>
    <row r="38" spans="3:7" x14ac:dyDescent="0.25">
      <c r="C38" s="17"/>
      <c r="D38" s="17"/>
      <c r="E38" s="17"/>
      <c r="F38" s="17"/>
      <c r="G38" s="17"/>
    </row>
    <row r="39" spans="3:7" x14ac:dyDescent="0.25">
      <c r="C39" s="17"/>
      <c r="D39" s="17"/>
      <c r="E39" s="17"/>
      <c r="F39" s="17"/>
      <c r="G39" s="17"/>
    </row>
    <row r="40" spans="3:7" x14ac:dyDescent="0.25">
      <c r="C40" s="17"/>
      <c r="D40" s="17"/>
      <c r="E40" s="17"/>
      <c r="F40" s="17"/>
      <c r="G40" s="17"/>
    </row>
    <row r="41" spans="3:7" x14ac:dyDescent="0.25">
      <c r="C41" s="17"/>
      <c r="D41" s="17"/>
      <c r="E41" s="17"/>
      <c r="F41" s="17"/>
      <c r="G41" s="17"/>
    </row>
    <row r="42" spans="3:7" x14ac:dyDescent="0.25">
      <c r="C42" s="17"/>
      <c r="D42" s="17"/>
      <c r="E42" s="17"/>
      <c r="F42" s="17"/>
      <c r="G42" s="17"/>
    </row>
    <row r="43" spans="3:7" x14ac:dyDescent="0.25">
      <c r="C43" s="17"/>
      <c r="D43" s="17"/>
      <c r="E43" s="17"/>
      <c r="F43" s="17"/>
      <c r="G43" s="17"/>
    </row>
    <row r="44" spans="3:7" x14ac:dyDescent="0.25">
      <c r="C44" s="17"/>
      <c r="D44" s="17"/>
      <c r="E44" s="17"/>
      <c r="F44" s="17"/>
      <c r="G44" s="17"/>
    </row>
    <row r="45" spans="3:7" x14ac:dyDescent="0.25">
      <c r="C45" s="17"/>
      <c r="D45" s="17"/>
      <c r="E45" s="17"/>
      <c r="F45" s="17"/>
      <c r="G45" s="17"/>
    </row>
    <row r="46" spans="3:7" x14ac:dyDescent="0.25">
      <c r="C46" s="17"/>
      <c r="D46" s="17"/>
      <c r="E46" s="17"/>
      <c r="F46" s="17"/>
      <c r="G46" s="17"/>
    </row>
    <row r="47" spans="3:7" x14ac:dyDescent="0.25">
      <c r="C47" s="17"/>
      <c r="D47" s="17"/>
      <c r="E47" s="17"/>
      <c r="F47" s="17"/>
      <c r="G47" s="17"/>
    </row>
    <row r="48" spans="3:7" x14ac:dyDescent="0.25">
      <c r="C48" s="17"/>
      <c r="D48" s="17"/>
      <c r="E48" s="17"/>
      <c r="F48" s="17"/>
      <c r="G48" s="17"/>
    </row>
    <row r="49" spans="3:7" x14ac:dyDescent="0.25">
      <c r="C49" s="17"/>
      <c r="D49" s="17"/>
      <c r="E49" s="17"/>
      <c r="F49" s="17"/>
      <c r="G49" s="17"/>
    </row>
    <row r="50" spans="3:7" x14ac:dyDescent="0.25">
      <c r="C50" s="17"/>
      <c r="D50" s="17"/>
      <c r="E50" s="17"/>
      <c r="F50" s="17"/>
      <c r="G50" s="17"/>
    </row>
    <row r="51" spans="3:7" x14ac:dyDescent="0.25">
      <c r="C51" s="17"/>
      <c r="D51" s="17"/>
      <c r="E51" s="17"/>
      <c r="F51" s="17"/>
      <c r="G51" s="17"/>
    </row>
    <row r="52" spans="3:7" x14ac:dyDescent="0.25">
      <c r="C52" s="17"/>
      <c r="D52" s="17"/>
      <c r="E52" s="17"/>
      <c r="F52" s="17"/>
      <c r="G52" s="17"/>
    </row>
    <row r="53" spans="3:7" x14ac:dyDescent="0.25">
      <c r="C53" s="17"/>
      <c r="D53" s="17"/>
      <c r="E53" s="17"/>
      <c r="F53" s="17"/>
      <c r="G53" s="17"/>
    </row>
    <row r="54" spans="3:7" x14ac:dyDescent="0.25">
      <c r="C54" s="17"/>
      <c r="D54" s="17"/>
      <c r="E54" s="17"/>
      <c r="F54" s="17"/>
      <c r="G54" s="17"/>
    </row>
    <row r="55" spans="3:7" x14ac:dyDescent="0.25">
      <c r="C55" s="17"/>
      <c r="D55" s="17"/>
      <c r="E55" s="17"/>
      <c r="F55" s="17"/>
      <c r="G55" s="17"/>
    </row>
    <row r="56" spans="3:7" x14ac:dyDescent="0.25">
      <c r="C56" s="17"/>
      <c r="D56" s="17"/>
      <c r="E56" s="17"/>
      <c r="F56" s="17"/>
      <c r="G56" s="17"/>
    </row>
    <row r="57" spans="3:7" x14ac:dyDescent="0.25">
      <c r="C57" s="17"/>
      <c r="D57" s="17"/>
      <c r="E57" s="17"/>
      <c r="F57" s="17"/>
      <c r="G57" s="17"/>
    </row>
    <row r="58" spans="3:7" x14ac:dyDescent="0.25">
      <c r="C58" s="17"/>
      <c r="D58" s="17"/>
      <c r="E58" s="17"/>
      <c r="F58" s="17"/>
      <c r="G58" s="17"/>
    </row>
    <row r="59" spans="3:7" x14ac:dyDescent="0.25">
      <c r="C59" s="17"/>
      <c r="D59" s="17"/>
      <c r="E59" s="17"/>
      <c r="F59" s="17"/>
      <c r="G59" s="17"/>
    </row>
    <row r="60" spans="3:7" x14ac:dyDescent="0.25">
      <c r="C60" s="17"/>
      <c r="D60" s="17"/>
      <c r="E60" s="17"/>
      <c r="F60" s="17"/>
      <c r="G60" s="17"/>
    </row>
    <row r="61" spans="3:7" x14ac:dyDescent="0.25">
      <c r="C61" s="17"/>
      <c r="D61" s="17"/>
      <c r="E61" s="17"/>
      <c r="F61" s="17"/>
      <c r="G61" s="17"/>
    </row>
    <row r="62" spans="3:7" x14ac:dyDescent="0.25">
      <c r="C62" s="17"/>
      <c r="D62" s="17"/>
      <c r="E62" s="17"/>
      <c r="F62" s="17"/>
      <c r="G62" s="17"/>
    </row>
    <row r="63" spans="3:7" x14ac:dyDescent="0.25">
      <c r="C63" s="17"/>
      <c r="D63" s="17"/>
      <c r="E63" s="17"/>
      <c r="F63" s="17"/>
      <c r="G63" s="17"/>
    </row>
    <row r="64" spans="3:7" x14ac:dyDescent="0.25">
      <c r="C64" s="17"/>
      <c r="D64" s="17"/>
      <c r="E64" s="17"/>
      <c r="F64" s="17"/>
      <c r="G64" s="17"/>
    </row>
    <row r="65" spans="3:7" x14ac:dyDescent="0.25">
      <c r="C65" s="17"/>
      <c r="D65" s="17"/>
      <c r="E65" s="17"/>
      <c r="F65" s="17"/>
      <c r="G65" s="17"/>
    </row>
    <row r="66" spans="3:7" x14ac:dyDescent="0.25">
      <c r="C66" s="17"/>
      <c r="D66" s="17"/>
      <c r="E66" s="17"/>
      <c r="F66" s="17"/>
      <c r="G66" s="17"/>
    </row>
    <row r="67" spans="3:7" x14ac:dyDescent="0.25">
      <c r="C67" s="17"/>
      <c r="D67" s="17"/>
      <c r="E67" s="17"/>
      <c r="F67" s="17"/>
      <c r="G67" s="17"/>
    </row>
    <row r="68" spans="3:7" x14ac:dyDescent="0.25">
      <c r="C68" s="17"/>
      <c r="D68" s="17"/>
      <c r="E68" s="17"/>
      <c r="F68" s="17"/>
      <c r="G68" s="17"/>
    </row>
    <row r="69" spans="3:7" x14ac:dyDescent="0.25">
      <c r="C69" s="17"/>
      <c r="D69" s="17"/>
      <c r="E69" s="17"/>
      <c r="F69" s="17"/>
      <c r="G69" s="17"/>
    </row>
    <row r="70" spans="3:7" x14ac:dyDescent="0.25">
      <c r="C70" s="17"/>
      <c r="D70" s="17"/>
      <c r="E70" s="17"/>
      <c r="F70" s="17"/>
      <c r="G70" s="17"/>
    </row>
    <row r="71" spans="3:7" x14ac:dyDescent="0.25">
      <c r="C71" s="17"/>
      <c r="D71" s="17"/>
      <c r="E71" s="17"/>
      <c r="F71" s="17"/>
      <c r="G71" s="17"/>
    </row>
    <row r="72" spans="3:7" x14ac:dyDescent="0.25">
      <c r="C72" s="17"/>
      <c r="D72" s="17"/>
      <c r="E72" s="17"/>
      <c r="F72" s="17"/>
      <c r="G72" s="17"/>
    </row>
    <row r="73" spans="3:7" x14ac:dyDescent="0.25">
      <c r="C73" s="17"/>
      <c r="D73" s="17"/>
      <c r="E73" s="17"/>
      <c r="F73" s="17"/>
      <c r="G73" s="17"/>
    </row>
    <row r="74" spans="3:7" x14ac:dyDescent="0.25">
      <c r="C74" s="17"/>
      <c r="D74" s="17"/>
      <c r="E74" s="17"/>
      <c r="F74" s="17"/>
      <c r="G74" s="17"/>
    </row>
    <row r="75" spans="3:7" x14ac:dyDescent="0.25">
      <c r="C75" s="17"/>
      <c r="D75" s="17"/>
      <c r="E75" s="17"/>
      <c r="F75" s="17"/>
      <c r="G75" s="17"/>
    </row>
    <row r="76" spans="3:7" x14ac:dyDescent="0.25">
      <c r="C76" s="17"/>
      <c r="D76" s="17"/>
      <c r="E76" s="17"/>
      <c r="F76" s="17"/>
      <c r="G76" s="17"/>
    </row>
    <row r="77" spans="3:7" x14ac:dyDescent="0.25">
      <c r="C77" s="17"/>
      <c r="D77" s="17"/>
      <c r="E77" s="17"/>
      <c r="F77" s="17"/>
      <c r="G77" s="17"/>
    </row>
    <row r="78" spans="3:7" x14ac:dyDescent="0.25">
      <c r="C78" s="17"/>
      <c r="D78" s="17"/>
      <c r="E78" s="17"/>
      <c r="F78" s="17"/>
      <c r="G78" s="17"/>
    </row>
    <row r="79" spans="3:7" x14ac:dyDescent="0.25">
      <c r="C79" s="17"/>
      <c r="D79" s="17"/>
      <c r="E79" s="17"/>
      <c r="F79" s="17"/>
      <c r="G79" s="17"/>
    </row>
    <row r="80" spans="3:7" x14ac:dyDescent="0.25">
      <c r="C80" s="17"/>
      <c r="D80" s="17"/>
      <c r="E80" s="17"/>
      <c r="F80" s="17"/>
      <c r="G80" s="17"/>
    </row>
    <row r="81" spans="3:7" x14ac:dyDescent="0.25">
      <c r="C81" s="17"/>
      <c r="D81" s="17"/>
      <c r="E81" s="17"/>
      <c r="F81" s="17"/>
      <c r="G81" s="17"/>
    </row>
    <row r="82" spans="3:7" x14ac:dyDescent="0.25">
      <c r="C82" s="17"/>
      <c r="D82" s="17"/>
      <c r="E82" s="17"/>
      <c r="F82" s="17"/>
      <c r="G82" s="17"/>
    </row>
    <row r="83" spans="3:7" x14ac:dyDescent="0.25">
      <c r="C83" s="17"/>
      <c r="D83" s="17"/>
      <c r="E83" s="17"/>
      <c r="F83" s="17"/>
      <c r="G83" s="17"/>
    </row>
    <row r="84" spans="3:7" x14ac:dyDescent="0.25">
      <c r="C84" s="17"/>
      <c r="D84" s="17"/>
      <c r="E84" s="17"/>
      <c r="F84" s="17"/>
      <c r="G84" s="17"/>
    </row>
    <row r="85" spans="3:7" x14ac:dyDescent="0.25">
      <c r="C85" s="17"/>
      <c r="D85" s="17"/>
      <c r="E85" s="17"/>
      <c r="F85" s="17"/>
      <c r="G85" s="17"/>
    </row>
    <row r="86" spans="3:7" x14ac:dyDescent="0.25">
      <c r="C86" s="17"/>
      <c r="D86" s="17"/>
      <c r="E86" s="17"/>
      <c r="F86" s="17"/>
      <c r="G86" s="17"/>
    </row>
  </sheetData>
  <mergeCells count="2">
    <mergeCell ref="A1:G1"/>
    <mergeCell ref="C28:G28"/>
  </mergeCells>
  <pageMargins left="0.7" right="0.7" top="0.75" bottom="0.75" header="0.3" footer="0.3"/>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DBE36-B84F-4189-BA03-C3870DE4DE97}">
  <dimension ref="A1:J86"/>
  <sheetViews>
    <sheetView view="pageBreakPreview" topLeftCell="A23" zoomScale="93" zoomScaleNormal="100" zoomScaleSheetLayoutView="93" workbookViewId="0">
      <selection activeCell="B32" sqref="B32"/>
    </sheetView>
  </sheetViews>
  <sheetFormatPr defaultRowHeight="15.75" x14ac:dyDescent="0.25"/>
  <cols>
    <col min="1" max="1" width="5.85546875" style="17" bestFit="1" customWidth="1"/>
    <col min="2" max="2" width="66" style="18" customWidth="1"/>
    <col min="3" max="3" width="7.140625" style="18" customWidth="1"/>
    <col min="4" max="4" width="10.5703125" style="18" bestFit="1" customWidth="1"/>
    <col min="5" max="5" width="11" style="18" customWidth="1"/>
    <col min="6" max="6" width="15.140625" style="18" customWidth="1"/>
    <col min="7" max="7" width="12.28515625" style="18" customWidth="1"/>
    <col min="8" max="8" width="10.28515625" style="18" bestFit="1" customWidth="1"/>
    <col min="9" max="9" width="13.42578125" style="18" bestFit="1" customWidth="1"/>
    <col min="10" max="10" width="10.85546875" style="18" customWidth="1"/>
    <col min="11" max="16384" width="9.140625" style="18"/>
  </cols>
  <sheetData>
    <row r="1" spans="1:10" ht="31.5" customHeight="1" x14ac:dyDescent="0.25">
      <c r="A1" s="84" t="s">
        <v>0</v>
      </c>
      <c r="B1" s="84"/>
      <c r="C1" s="84"/>
      <c r="D1" s="84"/>
      <c r="E1" s="84"/>
      <c r="F1" s="84"/>
      <c r="G1" s="84"/>
      <c r="H1" s="14"/>
      <c r="I1" s="14"/>
      <c r="J1" s="14"/>
    </row>
    <row r="2" spans="1:10" x14ac:dyDescent="0.25">
      <c r="A2" s="16" t="s">
        <v>1</v>
      </c>
      <c r="B2" s="16" t="s">
        <v>2</v>
      </c>
      <c r="C2" s="16" t="s">
        <v>3</v>
      </c>
      <c r="D2" s="16" t="s">
        <v>37</v>
      </c>
      <c r="E2" s="16" t="s">
        <v>38</v>
      </c>
      <c r="F2" s="16" t="s">
        <v>39</v>
      </c>
      <c r="G2" s="16" t="s">
        <v>9</v>
      </c>
    </row>
    <row r="3" spans="1:10" ht="173.25" x14ac:dyDescent="0.25">
      <c r="A3" s="15">
        <v>1</v>
      </c>
      <c r="B3" s="5" t="s">
        <v>42</v>
      </c>
      <c r="C3" s="15" t="s">
        <v>4</v>
      </c>
      <c r="D3" s="23">
        <f>'Detailed Measurement'!I234</f>
        <v>1</v>
      </c>
      <c r="E3" s="15">
        <v>37500</v>
      </c>
      <c r="F3" s="20">
        <f>PRODUCT(D3:E3)</f>
        <v>37500</v>
      </c>
      <c r="G3" s="7" t="s">
        <v>188</v>
      </c>
    </row>
    <row r="4" spans="1:10" x14ac:dyDescent="0.25">
      <c r="A4" s="15"/>
      <c r="B4" s="19"/>
      <c r="C4" s="15"/>
      <c r="D4" s="16"/>
      <c r="E4" s="15"/>
      <c r="F4" s="20"/>
      <c r="G4" s="15"/>
    </row>
    <row r="5" spans="1:10" ht="173.25" x14ac:dyDescent="0.25">
      <c r="A5" s="15">
        <v>2</v>
      </c>
      <c r="B5" s="5" t="s">
        <v>41</v>
      </c>
      <c r="C5" s="15" t="s">
        <v>4</v>
      </c>
      <c r="D5" s="23">
        <f>'Detailed Measurement'!I239</f>
        <v>5</v>
      </c>
      <c r="E5" s="15">
        <v>36000</v>
      </c>
      <c r="F5" s="20">
        <f>PRODUCT(D5:E5)</f>
        <v>180000</v>
      </c>
      <c r="G5" s="7" t="s">
        <v>188</v>
      </c>
    </row>
    <row r="6" spans="1:10" x14ac:dyDescent="0.25">
      <c r="A6" s="15"/>
      <c r="B6" s="19"/>
      <c r="C6" s="15"/>
      <c r="D6" s="16"/>
      <c r="E6" s="15"/>
      <c r="F6" s="20"/>
      <c r="G6" s="15"/>
    </row>
    <row r="7" spans="1:10" ht="173.25" x14ac:dyDescent="0.25">
      <c r="A7" s="15">
        <v>3</v>
      </c>
      <c r="B7" s="5" t="s">
        <v>40</v>
      </c>
      <c r="C7" s="15" t="s">
        <v>4</v>
      </c>
      <c r="D7" s="23">
        <f>'Detailed Measurement'!I244</f>
        <v>7</v>
      </c>
      <c r="E7" s="15">
        <v>34650</v>
      </c>
      <c r="F7" s="20">
        <f>PRODUCT(D7:E7)</f>
        <v>242550</v>
      </c>
      <c r="G7" s="7" t="s">
        <v>188</v>
      </c>
    </row>
    <row r="8" spans="1:10" x14ac:dyDescent="0.25">
      <c r="A8" s="15"/>
      <c r="B8" s="19"/>
      <c r="C8" s="15"/>
      <c r="D8" s="16"/>
      <c r="E8" s="15"/>
      <c r="F8" s="20"/>
      <c r="G8" s="15"/>
    </row>
    <row r="9" spans="1:10" ht="110.25" x14ac:dyDescent="0.25">
      <c r="A9" s="15">
        <v>4</v>
      </c>
      <c r="B9" s="5" t="s">
        <v>43</v>
      </c>
      <c r="C9" s="15" t="s">
        <v>4</v>
      </c>
      <c r="D9" s="23">
        <f>'Detailed Measurement'!I248</f>
        <v>1</v>
      </c>
      <c r="E9" s="15">
        <v>38500</v>
      </c>
      <c r="F9" s="20">
        <f>PRODUCT(D9:E9)</f>
        <v>38500</v>
      </c>
      <c r="G9" s="7" t="s">
        <v>188</v>
      </c>
    </row>
    <row r="10" spans="1:10" x14ac:dyDescent="0.25">
      <c r="A10" s="15"/>
      <c r="B10" s="19"/>
      <c r="C10" s="15"/>
      <c r="D10" s="16"/>
      <c r="E10" s="15"/>
      <c r="F10" s="20"/>
      <c r="G10" s="15"/>
    </row>
    <row r="11" spans="1:10" ht="110.25" x14ac:dyDescent="0.25">
      <c r="A11" s="15">
        <v>5</v>
      </c>
      <c r="B11" s="5" t="s">
        <v>55</v>
      </c>
      <c r="C11" s="15" t="s">
        <v>4</v>
      </c>
      <c r="D11" s="23">
        <f>'Detailed Measurement'!I255</f>
        <v>19</v>
      </c>
      <c r="E11" s="15">
        <v>10500</v>
      </c>
      <c r="F11" s="20">
        <f>PRODUCT(D11:E11)</f>
        <v>199500</v>
      </c>
      <c r="G11" s="7" t="s">
        <v>188</v>
      </c>
    </row>
    <row r="12" spans="1:10" x14ac:dyDescent="0.25">
      <c r="A12" s="15"/>
      <c r="B12" s="19"/>
      <c r="C12" s="15"/>
      <c r="D12" s="16"/>
      <c r="E12" s="15"/>
      <c r="F12" s="20"/>
      <c r="G12" s="15"/>
    </row>
    <row r="13" spans="1:10" ht="110.25" x14ac:dyDescent="0.25">
      <c r="A13" s="15">
        <v>6</v>
      </c>
      <c r="B13" s="43" t="s">
        <v>136</v>
      </c>
      <c r="C13" s="15" t="s">
        <v>4</v>
      </c>
      <c r="D13" s="23">
        <f>'Detailed Measurement'!$I$230</f>
        <v>20</v>
      </c>
      <c r="E13" s="15">
        <v>29500</v>
      </c>
      <c r="F13" s="20">
        <f>PRODUCT(D13:E13)</f>
        <v>590000</v>
      </c>
      <c r="G13" s="7" t="s">
        <v>188</v>
      </c>
    </row>
    <row r="14" spans="1:10" x14ac:dyDescent="0.25">
      <c r="A14" s="15"/>
      <c r="B14" s="19"/>
      <c r="C14" s="15"/>
      <c r="D14" s="16"/>
      <c r="E14" s="15"/>
      <c r="F14" s="20"/>
      <c r="G14" s="15"/>
    </row>
    <row r="15" spans="1:10" ht="78.75" x14ac:dyDescent="0.25">
      <c r="A15" s="15">
        <v>7</v>
      </c>
      <c r="B15" s="5" t="s">
        <v>56</v>
      </c>
      <c r="C15" s="15" t="s">
        <v>4</v>
      </c>
      <c r="D15" s="23">
        <f>'Detailed Measurement'!I259</f>
        <v>1</v>
      </c>
      <c r="E15" s="15">
        <v>35000</v>
      </c>
      <c r="F15" s="20">
        <f>PRODUCT(D15:E15)</f>
        <v>35000</v>
      </c>
      <c r="G15" s="7" t="s">
        <v>188</v>
      </c>
    </row>
    <row r="16" spans="1:10" x14ac:dyDescent="0.25">
      <c r="A16" s="15"/>
      <c r="B16" s="19"/>
      <c r="C16" s="15"/>
      <c r="D16" s="16"/>
      <c r="E16" s="15"/>
      <c r="F16" s="20"/>
      <c r="G16" s="15"/>
    </row>
    <row r="17" spans="1:7" x14ac:dyDescent="0.25">
      <c r="A17" s="15"/>
      <c r="B17" s="22" t="s">
        <v>47</v>
      </c>
      <c r="C17" s="15"/>
      <c r="D17" s="16"/>
      <c r="E17" s="15"/>
      <c r="F17" s="20"/>
      <c r="G17" s="15"/>
    </row>
    <row r="18" spans="1:7" ht="159.75" customHeight="1" x14ac:dyDescent="0.25">
      <c r="A18" s="15">
        <v>8</v>
      </c>
      <c r="B18" s="43" t="s">
        <v>197</v>
      </c>
      <c r="C18" s="15" t="s">
        <v>4</v>
      </c>
      <c r="D18" s="23">
        <f>'Detailed Measurement'!I264</f>
        <v>12</v>
      </c>
      <c r="E18" s="15">
        <v>16470</v>
      </c>
      <c r="F18" s="20">
        <f>PRODUCT(D18:E18)</f>
        <v>197640</v>
      </c>
      <c r="G18" s="7" t="s">
        <v>198</v>
      </c>
    </row>
    <row r="19" spans="1:7" x14ac:dyDescent="0.25">
      <c r="A19" s="15"/>
      <c r="B19" s="19"/>
      <c r="C19" s="15"/>
      <c r="D19" s="16"/>
      <c r="E19" s="15"/>
      <c r="F19" s="20"/>
      <c r="G19" s="15"/>
    </row>
    <row r="20" spans="1:7" ht="157.5" x14ac:dyDescent="0.25">
      <c r="A20" s="15">
        <v>9</v>
      </c>
      <c r="B20" s="43" t="s">
        <v>195</v>
      </c>
      <c r="C20" s="7" t="s">
        <v>4</v>
      </c>
      <c r="D20" s="23">
        <f>'Detailed Measurement'!I268</f>
        <v>50</v>
      </c>
      <c r="E20" s="15">
        <v>11039.25</v>
      </c>
      <c r="F20" s="20">
        <f>PRODUCT(D20:E20)</f>
        <v>551962.5</v>
      </c>
      <c r="G20" s="7" t="s">
        <v>198</v>
      </c>
    </row>
    <row r="21" spans="1:7" x14ac:dyDescent="0.25">
      <c r="A21" s="15"/>
      <c r="B21" s="19"/>
      <c r="C21" s="15"/>
      <c r="D21" s="16"/>
      <c r="E21" s="15"/>
      <c r="F21" s="20"/>
      <c r="G21" s="15"/>
    </row>
    <row r="22" spans="1:7" ht="157.5" x14ac:dyDescent="0.25">
      <c r="A22" s="15">
        <v>10</v>
      </c>
      <c r="B22" s="43" t="s">
        <v>196</v>
      </c>
      <c r="C22" s="7" t="s">
        <v>4</v>
      </c>
      <c r="D22" s="23">
        <f>'Detailed Measurement'!I272</f>
        <v>35</v>
      </c>
      <c r="E22" s="15">
        <v>8505</v>
      </c>
      <c r="F22" s="20">
        <f>PRODUCT(D22:E22)</f>
        <v>297675</v>
      </c>
      <c r="G22" s="7" t="s">
        <v>198</v>
      </c>
    </row>
    <row r="23" spans="1:7" x14ac:dyDescent="0.25">
      <c r="A23" s="15"/>
      <c r="B23" s="19"/>
      <c r="C23" s="15"/>
      <c r="D23" s="16"/>
      <c r="E23" s="15"/>
      <c r="F23" s="20"/>
      <c r="G23" s="15"/>
    </row>
    <row r="24" spans="1:7" ht="78.75" x14ac:dyDescent="0.25">
      <c r="A24" s="15">
        <v>11</v>
      </c>
      <c r="B24" s="5" t="s">
        <v>145</v>
      </c>
      <c r="C24" s="7" t="s">
        <v>4</v>
      </c>
      <c r="D24" s="23">
        <f>'Detailed Measurement'!I276</f>
        <v>2</v>
      </c>
      <c r="E24" s="15">
        <v>15000</v>
      </c>
      <c r="F24" s="20">
        <f>PRODUCT(D24:E24)</f>
        <v>30000</v>
      </c>
      <c r="G24" s="7" t="s">
        <v>188</v>
      </c>
    </row>
    <row r="25" spans="1:7" x14ac:dyDescent="0.25">
      <c r="A25" s="15"/>
      <c r="B25" s="35" t="s">
        <v>113</v>
      </c>
      <c r="C25" s="16" t="s">
        <v>111</v>
      </c>
      <c r="D25" s="15"/>
      <c r="E25" s="15"/>
      <c r="F25" s="23">
        <f>SUM(F3:F24)</f>
        <v>2400327.5</v>
      </c>
      <c r="G25" s="15"/>
    </row>
    <row r="26" spans="1:7" x14ac:dyDescent="0.25">
      <c r="A26" s="41"/>
      <c r="B26" s="35" t="s">
        <v>112</v>
      </c>
      <c r="C26" s="16" t="s">
        <v>111</v>
      </c>
      <c r="D26" s="15"/>
      <c r="E26" s="42"/>
      <c r="F26" s="23">
        <f>F25*18%</f>
        <v>432058.95</v>
      </c>
      <c r="G26" s="15"/>
    </row>
    <row r="27" spans="1:7" x14ac:dyDescent="0.25">
      <c r="A27" s="19"/>
      <c r="B27" s="35" t="s">
        <v>104</v>
      </c>
      <c r="C27" s="16" t="s">
        <v>111</v>
      </c>
      <c r="D27" s="19"/>
      <c r="E27" s="19"/>
      <c r="F27" s="23">
        <f>F25+F26</f>
        <v>2832386.45</v>
      </c>
      <c r="G27" s="19"/>
    </row>
    <row r="28" spans="1:7" x14ac:dyDescent="0.25">
      <c r="A28" s="15"/>
      <c r="B28" s="77" t="s">
        <v>194</v>
      </c>
      <c r="C28" s="79"/>
      <c r="D28" s="74"/>
      <c r="E28" s="74"/>
      <c r="F28" s="74"/>
      <c r="G28" s="75"/>
    </row>
    <row r="29" spans="1:7" x14ac:dyDescent="0.25">
      <c r="C29" s="17"/>
      <c r="D29" s="17"/>
      <c r="E29" s="17"/>
      <c r="F29" s="17"/>
      <c r="G29" s="17"/>
    </row>
    <row r="30" spans="1:7" x14ac:dyDescent="0.25">
      <c r="C30" s="17"/>
      <c r="D30" s="17"/>
      <c r="E30" s="17"/>
      <c r="F30" s="17"/>
      <c r="G30" s="17"/>
    </row>
    <row r="31" spans="1:7" x14ac:dyDescent="0.25">
      <c r="C31" s="17"/>
      <c r="D31" s="17"/>
      <c r="E31" s="17"/>
      <c r="F31" s="17"/>
      <c r="G31" s="17"/>
    </row>
    <row r="32" spans="1:7" x14ac:dyDescent="0.25">
      <c r="C32" s="17"/>
      <c r="D32" s="17"/>
      <c r="E32" s="17"/>
      <c r="F32" s="17"/>
      <c r="G32" s="17"/>
    </row>
    <row r="33" spans="3:7" x14ac:dyDescent="0.25">
      <c r="C33" s="17"/>
      <c r="D33" s="17"/>
      <c r="E33" s="17"/>
      <c r="F33" s="17"/>
      <c r="G33" s="17"/>
    </row>
    <row r="34" spans="3:7" x14ac:dyDescent="0.25">
      <c r="C34" s="17"/>
      <c r="D34" s="17"/>
      <c r="E34" s="17"/>
      <c r="F34" s="17"/>
      <c r="G34" s="17"/>
    </row>
    <row r="35" spans="3:7" x14ac:dyDescent="0.25">
      <c r="C35" s="17"/>
      <c r="D35" s="17"/>
      <c r="E35" s="17"/>
      <c r="F35" s="17"/>
      <c r="G35" s="17"/>
    </row>
    <row r="36" spans="3:7" x14ac:dyDescent="0.25">
      <c r="C36" s="17"/>
      <c r="D36" s="17"/>
      <c r="E36" s="17"/>
      <c r="F36" s="17"/>
      <c r="G36" s="17"/>
    </row>
    <row r="37" spans="3:7" x14ac:dyDescent="0.25">
      <c r="C37" s="17"/>
      <c r="D37" s="17"/>
      <c r="E37" s="17"/>
      <c r="F37" s="17"/>
      <c r="G37" s="17"/>
    </row>
    <row r="38" spans="3:7" x14ac:dyDescent="0.25">
      <c r="C38" s="17"/>
      <c r="D38" s="17"/>
      <c r="E38" s="17"/>
      <c r="F38" s="17"/>
      <c r="G38" s="17"/>
    </row>
    <row r="39" spans="3:7" x14ac:dyDescent="0.25">
      <c r="C39" s="17"/>
      <c r="D39" s="17"/>
      <c r="E39" s="17"/>
      <c r="F39" s="17"/>
      <c r="G39" s="17"/>
    </row>
    <row r="40" spans="3:7" x14ac:dyDescent="0.25">
      <c r="C40" s="17"/>
      <c r="D40" s="17"/>
      <c r="E40" s="17"/>
      <c r="F40" s="17"/>
      <c r="G40" s="17"/>
    </row>
    <row r="41" spans="3:7" x14ac:dyDescent="0.25">
      <c r="C41" s="17"/>
      <c r="D41" s="17"/>
      <c r="E41" s="17"/>
      <c r="F41" s="17"/>
      <c r="G41" s="17"/>
    </row>
    <row r="42" spans="3:7" x14ac:dyDescent="0.25">
      <c r="C42" s="17"/>
      <c r="D42" s="17"/>
      <c r="E42" s="17"/>
      <c r="F42" s="17"/>
      <c r="G42" s="17"/>
    </row>
    <row r="43" spans="3:7" x14ac:dyDescent="0.25">
      <c r="C43" s="17"/>
      <c r="D43" s="17"/>
      <c r="E43" s="17"/>
      <c r="F43" s="17"/>
      <c r="G43" s="17"/>
    </row>
    <row r="44" spans="3:7" x14ac:dyDescent="0.25">
      <c r="C44" s="17"/>
      <c r="D44" s="17"/>
      <c r="E44" s="17"/>
      <c r="F44" s="17"/>
      <c r="G44" s="17"/>
    </row>
    <row r="45" spans="3:7" x14ac:dyDescent="0.25">
      <c r="C45" s="17"/>
      <c r="D45" s="17"/>
      <c r="E45" s="17"/>
      <c r="F45" s="17"/>
      <c r="G45" s="17"/>
    </row>
    <row r="46" spans="3:7" x14ac:dyDescent="0.25">
      <c r="C46" s="17"/>
      <c r="D46" s="17"/>
      <c r="E46" s="17"/>
      <c r="F46" s="17"/>
      <c r="G46" s="17"/>
    </row>
    <row r="47" spans="3:7" x14ac:dyDescent="0.25">
      <c r="C47" s="17"/>
      <c r="D47" s="17"/>
      <c r="E47" s="17"/>
      <c r="F47" s="17"/>
      <c r="G47" s="17"/>
    </row>
    <row r="48" spans="3:7" x14ac:dyDescent="0.25">
      <c r="C48" s="17"/>
      <c r="D48" s="17"/>
      <c r="E48" s="17"/>
      <c r="F48" s="17"/>
      <c r="G48" s="17"/>
    </row>
    <row r="49" spans="3:7" x14ac:dyDescent="0.25">
      <c r="C49" s="17"/>
      <c r="D49" s="17"/>
      <c r="E49" s="17"/>
      <c r="F49" s="17"/>
      <c r="G49" s="17"/>
    </row>
    <row r="50" spans="3:7" x14ac:dyDescent="0.25">
      <c r="C50" s="17"/>
      <c r="D50" s="17"/>
      <c r="E50" s="17"/>
      <c r="F50" s="17"/>
      <c r="G50" s="17"/>
    </row>
    <row r="51" spans="3:7" x14ac:dyDescent="0.25">
      <c r="C51" s="17"/>
      <c r="D51" s="17"/>
      <c r="E51" s="17"/>
      <c r="F51" s="17"/>
      <c r="G51" s="17"/>
    </row>
    <row r="52" spans="3:7" x14ac:dyDescent="0.25">
      <c r="C52" s="17"/>
      <c r="D52" s="17"/>
      <c r="E52" s="17"/>
      <c r="F52" s="17"/>
      <c r="G52" s="17"/>
    </row>
    <row r="53" spans="3:7" x14ac:dyDescent="0.25">
      <c r="C53" s="17"/>
      <c r="D53" s="17"/>
      <c r="E53" s="17"/>
      <c r="F53" s="17"/>
      <c r="G53" s="17"/>
    </row>
    <row r="54" spans="3:7" x14ac:dyDescent="0.25">
      <c r="C54" s="17"/>
      <c r="D54" s="17"/>
      <c r="E54" s="17"/>
      <c r="F54" s="17"/>
      <c r="G54" s="17"/>
    </row>
    <row r="55" spans="3:7" x14ac:dyDescent="0.25">
      <c r="C55" s="17"/>
      <c r="D55" s="17"/>
      <c r="E55" s="17"/>
      <c r="F55" s="17"/>
      <c r="G55" s="17"/>
    </row>
    <row r="56" spans="3:7" x14ac:dyDescent="0.25">
      <c r="C56" s="17"/>
      <c r="D56" s="17"/>
      <c r="E56" s="17"/>
      <c r="F56" s="17"/>
      <c r="G56" s="17"/>
    </row>
    <row r="57" spans="3:7" x14ac:dyDescent="0.25">
      <c r="C57" s="17"/>
      <c r="D57" s="17"/>
      <c r="E57" s="17"/>
      <c r="F57" s="17"/>
      <c r="G57" s="17"/>
    </row>
    <row r="58" spans="3:7" x14ac:dyDescent="0.25">
      <c r="C58" s="17"/>
      <c r="D58" s="17"/>
      <c r="E58" s="17"/>
      <c r="F58" s="17"/>
      <c r="G58" s="17"/>
    </row>
    <row r="59" spans="3:7" x14ac:dyDescent="0.25">
      <c r="C59" s="17"/>
      <c r="D59" s="17"/>
      <c r="E59" s="17"/>
      <c r="F59" s="17"/>
      <c r="G59" s="17"/>
    </row>
    <row r="60" spans="3:7" x14ac:dyDescent="0.25">
      <c r="C60" s="17"/>
      <c r="D60" s="17"/>
      <c r="E60" s="17"/>
      <c r="F60" s="17"/>
      <c r="G60" s="17"/>
    </row>
    <row r="61" spans="3:7" x14ac:dyDescent="0.25">
      <c r="C61" s="17"/>
      <c r="D61" s="17"/>
      <c r="E61" s="17"/>
      <c r="F61" s="17"/>
      <c r="G61" s="17"/>
    </row>
    <row r="62" spans="3:7" x14ac:dyDescent="0.25">
      <c r="C62" s="17"/>
      <c r="D62" s="17"/>
      <c r="E62" s="17"/>
      <c r="F62" s="17"/>
      <c r="G62" s="17"/>
    </row>
    <row r="63" spans="3:7" x14ac:dyDescent="0.25">
      <c r="C63" s="17"/>
      <c r="D63" s="17"/>
      <c r="E63" s="17"/>
      <c r="F63" s="17"/>
      <c r="G63" s="17"/>
    </row>
    <row r="64" spans="3:7" x14ac:dyDescent="0.25">
      <c r="C64" s="17"/>
      <c r="D64" s="17"/>
      <c r="E64" s="17"/>
      <c r="F64" s="17"/>
      <c r="G64" s="17"/>
    </row>
    <row r="65" spans="3:7" x14ac:dyDescent="0.25">
      <c r="C65" s="17"/>
      <c r="D65" s="17"/>
      <c r="E65" s="17"/>
      <c r="F65" s="17"/>
      <c r="G65" s="17"/>
    </row>
    <row r="66" spans="3:7" x14ac:dyDescent="0.25">
      <c r="C66" s="17"/>
      <c r="D66" s="17"/>
      <c r="E66" s="17"/>
      <c r="F66" s="17"/>
      <c r="G66" s="17"/>
    </row>
    <row r="67" spans="3:7" x14ac:dyDescent="0.25">
      <c r="C67" s="17"/>
      <c r="D67" s="17"/>
      <c r="E67" s="17"/>
      <c r="F67" s="17"/>
      <c r="G67" s="17"/>
    </row>
    <row r="68" spans="3:7" x14ac:dyDescent="0.25">
      <c r="C68" s="17"/>
      <c r="D68" s="17"/>
      <c r="E68" s="17"/>
      <c r="F68" s="17"/>
      <c r="G68" s="17"/>
    </row>
    <row r="69" spans="3:7" x14ac:dyDescent="0.25">
      <c r="C69" s="17"/>
      <c r="D69" s="17"/>
      <c r="E69" s="17"/>
      <c r="F69" s="17"/>
      <c r="G69" s="17"/>
    </row>
    <row r="70" spans="3:7" x14ac:dyDescent="0.25">
      <c r="C70" s="17"/>
      <c r="D70" s="17"/>
      <c r="E70" s="17"/>
      <c r="F70" s="17"/>
      <c r="G70" s="17"/>
    </row>
    <row r="71" spans="3:7" x14ac:dyDescent="0.25">
      <c r="C71" s="17"/>
      <c r="D71" s="17"/>
      <c r="E71" s="17"/>
      <c r="F71" s="17"/>
      <c r="G71" s="17"/>
    </row>
    <row r="72" spans="3:7" x14ac:dyDescent="0.25">
      <c r="C72" s="17"/>
      <c r="D72" s="17"/>
      <c r="E72" s="17"/>
      <c r="F72" s="17"/>
      <c r="G72" s="17"/>
    </row>
    <row r="73" spans="3:7" x14ac:dyDescent="0.25">
      <c r="C73" s="17"/>
      <c r="D73" s="17"/>
      <c r="E73" s="17"/>
      <c r="F73" s="17"/>
      <c r="G73" s="17"/>
    </row>
    <row r="74" spans="3:7" x14ac:dyDescent="0.25">
      <c r="C74" s="17"/>
      <c r="D74" s="17"/>
      <c r="E74" s="17"/>
      <c r="F74" s="17"/>
      <c r="G74" s="17"/>
    </row>
    <row r="75" spans="3:7" x14ac:dyDescent="0.25">
      <c r="C75" s="17"/>
      <c r="D75" s="17"/>
      <c r="E75" s="17"/>
      <c r="F75" s="17"/>
      <c r="G75" s="17"/>
    </row>
    <row r="76" spans="3:7" x14ac:dyDescent="0.25">
      <c r="C76" s="17"/>
      <c r="D76" s="17"/>
      <c r="E76" s="17"/>
      <c r="F76" s="17"/>
      <c r="G76" s="17"/>
    </row>
    <row r="77" spans="3:7" x14ac:dyDescent="0.25">
      <c r="C77" s="17"/>
      <c r="D77" s="17"/>
      <c r="E77" s="17"/>
      <c r="F77" s="17"/>
      <c r="G77" s="17"/>
    </row>
    <row r="78" spans="3:7" x14ac:dyDescent="0.25">
      <c r="C78" s="17"/>
      <c r="D78" s="17"/>
      <c r="E78" s="17"/>
      <c r="F78" s="17"/>
      <c r="G78" s="17"/>
    </row>
    <row r="79" spans="3:7" x14ac:dyDescent="0.25">
      <c r="C79" s="17"/>
      <c r="D79" s="17"/>
      <c r="E79" s="17"/>
      <c r="F79" s="17"/>
      <c r="G79" s="17"/>
    </row>
    <row r="80" spans="3:7" x14ac:dyDescent="0.25">
      <c r="C80" s="17"/>
      <c r="D80" s="17"/>
      <c r="E80" s="17"/>
      <c r="F80" s="17"/>
      <c r="G80" s="17"/>
    </row>
    <row r="81" spans="3:7" x14ac:dyDescent="0.25">
      <c r="C81" s="17"/>
      <c r="D81" s="17"/>
      <c r="E81" s="17"/>
      <c r="F81" s="17"/>
      <c r="G81" s="17"/>
    </row>
    <row r="82" spans="3:7" x14ac:dyDescent="0.25">
      <c r="C82" s="17"/>
      <c r="D82" s="17"/>
      <c r="E82" s="17"/>
      <c r="F82" s="17"/>
      <c r="G82" s="17"/>
    </row>
    <row r="83" spans="3:7" x14ac:dyDescent="0.25">
      <c r="C83" s="17"/>
      <c r="D83" s="17"/>
      <c r="E83" s="17"/>
      <c r="F83" s="17"/>
      <c r="G83" s="17"/>
    </row>
    <row r="84" spans="3:7" x14ac:dyDescent="0.25">
      <c r="C84" s="17"/>
      <c r="D84" s="17"/>
      <c r="E84" s="17"/>
      <c r="F84" s="17"/>
      <c r="G84" s="17"/>
    </row>
    <row r="85" spans="3:7" x14ac:dyDescent="0.25">
      <c r="C85" s="17"/>
      <c r="D85" s="17"/>
      <c r="E85" s="17"/>
      <c r="F85" s="17"/>
      <c r="G85" s="17"/>
    </row>
    <row r="86" spans="3:7" x14ac:dyDescent="0.25">
      <c r="C86" s="17"/>
      <c r="D86" s="17"/>
      <c r="E86" s="17"/>
      <c r="F86" s="17"/>
      <c r="G86" s="17"/>
    </row>
  </sheetData>
  <mergeCells count="1">
    <mergeCell ref="A1:G1"/>
  </mergeCells>
  <pageMargins left="0.7" right="0.7" top="0.75" bottom="0.75" header="0.3" footer="0.3"/>
  <pageSetup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60735-9860-464D-AAED-53B363BE6083}">
  <dimension ref="A1:J122"/>
  <sheetViews>
    <sheetView view="pageBreakPreview" topLeftCell="A36" zoomScale="93" zoomScaleNormal="93" zoomScaleSheetLayoutView="93" workbookViewId="0">
      <selection activeCell="A42" sqref="A42"/>
    </sheetView>
  </sheetViews>
  <sheetFormatPr defaultRowHeight="15.75" x14ac:dyDescent="0.25"/>
  <cols>
    <col min="1" max="1" width="5.85546875" style="17" bestFit="1" customWidth="1"/>
    <col min="2" max="2" width="69.7109375" style="18" customWidth="1"/>
    <col min="3" max="3" width="7.140625" style="18" customWidth="1"/>
    <col min="4" max="4" width="10.5703125" style="18" bestFit="1" customWidth="1"/>
    <col min="5" max="5" width="11" style="18" customWidth="1"/>
    <col min="6" max="6" width="15.140625" style="18" customWidth="1"/>
    <col min="7" max="7" width="12.28515625" style="18" customWidth="1"/>
    <col min="8" max="8" width="10.28515625" style="18" bestFit="1" customWidth="1"/>
    <col min="9" max="9" width="13.42578125" style="18" bestFit="1" customWidth="1"/>
    <col min="10" max="10" width="10.85546875" style="18" customWidth="1"/>
    <col min="11" max="16384" width="9.140625" style="18"/>
  </cols>
  <sheetData>
    <row r="1" spans="1:10" ht="31.5" customHeight="1" x14ac:dyDescent="0.25">
      <c r="A1" s="84" t="s">
        <v>0</v>
      </c>
      <c r="B1" s="84"/>
      <c r="C1" s="84"/>
      <c r="D1" s="84"/>
      <c r="E1" s="84"/>
      <c r="F1" s="84"/>
      <c r="G1" s="84"/>
      <c r="H1" s="14"/>
      <c r="I1" s="14"/>
      <c r="J1" s="14"/>
    </row>
    <row r="2" spans="1:10" x14ac:dyDescent="0.25">
      <c r="A2" s="16" t="s">
        <v>1</v>
      </c>
      <c r="B2" s="16" t="s">
        <v>2</v>
      </c>
      <c r="C2" s="16" t="s">
        <v>3</v>
      </c>
      <c r="D2" s="16" t="s">
        <v>37</v>
      </c>
      <c r="E2" s="16" t="s">
        <v>38</v>
      </c>
      <c r="F2" s="16" t="s">
        <v>39</v>
      </c>
      <c r="G2" s="16" t="s">
        <v>9</v>
      </c>
    </row>
    <row r="3" spans="1:10" ht="94.5" x14ac:dyDescent="0.25">
      <c r="A3" s="15">
        <v>1</v>
      </c>
      <c r="B3" s="5" t="s">
        <v>205</v>
      </c>
      <c r="C3" s="15" t="s">
        <v>13</v>
      </c>
      <c r="D3" s="23">
        <f>'Detailed Measurement'!$I$138</f>
        <v>541.60363420991985</v>
      </c>
      <c r="E3" s="15">
        <v>965</v>
      </c>
      <c r="F3" s="20">
        <f>PRODUCT(D3:E3)</f>
        <v>522647.50701257266</v>
      </c>
      <c r="G3" s="7"/>
    </row>
    <row r="4" spans="1:10" x14ac:dyDescent="0.25">
      <c r="A4" s="15"/>
      <c r="B4" s="19"/>
      <c r="C4" s="15"/>
      <c r="D4" s="16"/>
      <c r="E4" s="15"/>
      <c r="F4" s="20"/>
      <c r="G4" s="15"/>
    </row>
    <row r="5" spans="1:10" ht="63" x14ac:dyDescent="0.25">
      <c r="A5" s="15">
        <v>2</v>
      </c>
      <c r="B5" s="1" t="s">
        <v>208</v>
      </c>
      <c r="C5" s="15" t="s">
        <v>64</v>
      </c>
      <c r="D5" s="23">
        <f>'Detailed Measurement'!I162</f>
        <v>19.02189744</v>
      </c>
      <c r="E5" s="15">
        <v>4500</v>
      </c>
      <c r="F5" s="20">
        <f>PRODUCT(D5:E5)</f>
        <v>85598.538480000003</v>
      </c>
      <c r="G5" s="7"/>
    </row>
    <row r="6" spans="1:10" x14ac:dyDescent="0.25">
      <c r="A6" s="15"/>
      <c r="B6" s="19"/>
      <c r="C6" s="15"/>
      <c r="D6" s="16"/>
      <c r="E6" s="15"/>
      <c r="F6" s="20"/>
      <c r="G6" s="15"/>
    </row>
    <row r="7" spans="1:10" ht="94.5" x14ac:dyDescent="0.25">
      <c r="A7" s="15">
        <v>3</v>
      </c>
      <c r="B7" s="44" t="s">
        <v>206</v>
      </c>
      <c r="C7" s="15" t="s">
        <v>64</v>
      </c>
      <c r="D7" s="23">
        <f>'Detailed Measurement'!$I$188</f>
        <v>101.81115</v>
      </c>
      <c r="E7" s="15">
        <v>2350</v>
      </c>
      <c r="F7" s="20">
        <f>PRODUCT(D7:E7)</f>
        <v>239256.20249999998</v>
      </c>
      <c r="G7" s="7"/>
    </row>
    <row r="8" spans="1:10" x14ac:dyDescent="0.25">
      <c r="A8" s="15"/>
      <c r="B8" s="4"/>
      <c r="C8" s="15"/>
      <c r="D8" s="23"/>
      <c r="E8" s="15"/>
      <c r="F8" s="20"/>
      <c r="G8" s="7"/>
    </row>
    <row r="9" spans="1:10" ht="110.25" x14ac:dyDescent="0.25">
      <c r="A9" s="15">
        <v>4</v>
      </c>
      <c r="B9" s="4" t="s">
        <v>207</v>
      </c>
      <c r="C9" s="15" t="s">
        <v>64</v>
      </c>
      <c r="D9" s="23">
        <f>'Detailed Measurement'!$I$196</f>
        <v>75.71441999999999</v>
      </c>
      <c r="E9" s="15">
        <v>2500</v>
      </c>
      <c r="F9" s="20">
        <f>PRODUCT(D9:E9)</f>
        <v>189286.05</v>
      </c>
      <c r="G9" s="7"/>
    </row>
    <row r="10" spans="1:10" x14ac:dyDescent="0.25">
      <c r="A10" s="15"/>
      <c r="B10" s="4"/>
      <c r="C10" s="15"/>
      <c r="D10" s="23"/>
      <c r="E10" s="15"/>
      <c r="F10" s="20"/>
      <c r="G10" s="7"/>
    </row>
    <row r="11" spans="1:10" ht="173.25" x14ac:dyDescent="0.25">
      <c r="A11" s="15">
        <v>5</v>
      </c>
      <c r="B11" s="5" t="s">
        <v>42</v>
      </c>
      <c r="C11" s="15" t="s">
        <v>4</v>
      </c>
      <c r="D11" s="23">
        <f>'Detailed Measurement'!I234</f>
        <v>1</v>
      </c>
      <c r="E11" s="15">
        <v>37500</v>
      </c>
      <c r="F11" s="20">
        <f>PRODUCT(D11:E11)</f>
        <v>37500</v>
      </c>
      <c r="G11" s="7" t="s">
        <v>188</v>
      </c>
    </row>
    <row r="12" spans="1:10" x14ac:dyDescent="0.25">
      <c r="A12" s="15"/>
      <c r="B12" s="19"/>
      <c r="C12" s="15"/>
      <c r="D12" s="16"/>
      <c r="E12" s="15"/>
      <c r="F12" s="20"/>
      <c r="G12" s="15"/>
    </row>
    <row r="13" spans="1:10" ht="173.25" x14ac:dyDescent="0.25">
      <c r="A13" s="15">
        <v>6</v>
      </c>
      <c r="B13" s="5" t="s">
        <v>41</v>
      </c>
      <c r="C13" s="15" t="s">
        <v>4</v>
      </c>
      <c r="D13" s="23">
        <f>'Detailed Measurement'!I239</f>
        <v>5</v>
      </c>
      <c r="E13" s="15">
        <v>36000</v>
      </c>
      <c r="F13" s="20">
        <f>PRODUCT(D13:E13)</f>
        <v>180000</v>
      </c>
      <c r="G13" s="7" t="s">
        <v>188</v>
      </c>
    </row>
    <row r="14" spans="1:10" x14ac:dyDescent="0.25">
      <c r="A14" s="15"/>
      <c r="B14" s="19"/>
      <c r="C14" s="15"/>
      <c r="D14" s="16"/>
      <c r="E14" s="15"/>
      <c r="F14" s="20"/>
      <c r="G14" s="15"/>
    </row>
    <row r="15" spans="1:10" ht="173.25" x14ac:dyDescent="0.25">
      <c r="A15" s="15">
        <v>7</v>
      </c>
      <c r="B15" s="5" t="s">
        <v>40</v>
      </c>
      <c r="C15" s="15" t="s">
        <v>4</v>
      </c>
      <c r="D15" s="23">
        <f>'Detailed Measurement'!I244</f>
        <v>7</v>
      </c>
      <c r="E15" s="15">
        <v>34650</v>
      </c>
      <c r="F15" s="20">
        <f>PRODUCT(D15:E15)</f>
        <v>242550</v>
      </c>
      <c r="G15" s="7" t="s">
        <v>188</v>
      </c>
    </row>
    <row r="16" spans="1:10" x14ac:dyDescent="0.25">
      <c r="A16" s="15"/>
      <c r="B16" s="19"/>
      <c r="C16" s="15"/>
      <c r="D16" s="16"/>
      <c r="E16" s="15"/>
      <c r="F16" s="20"/>
      <c r="G16" s="15"/>
    </row>
    <row r="17" spans="1:7" ht="110.25" x14ac:dyDescent="0.25">
      <c r="A17" s="15">
        <v>8</v>
      </c>
      <c r="B17" s="5" t="s">
        <v>43</v>
      </c>
      <c r="C17" s="15" t="s">
        <v>4</v>
      </c>
      <c r="D17" s="23">
        <f>'Detailed Measurement'!I248</f>
        <v>1</v>
      </c>
      <c r="E17" s="15">
        <v>38500</v>
      </c>
      <c r="F17" s="20">
        <f>PRODUCT(D17:E17)</f>
        <v>38500</v>
      </c>
      <c r="G17" s="7" t="s">
        <v>188</v>
      </c>
    </row>
    <row r="18" spans="1:7" x14ac:dyDescent="0.25">
      <c r="A18" s="15"/>
      <c r="B18" s="19"/>
      <c r="C18" s="15"/>
      <c r="D18" s="16"/>
      <c r="E18" s="15"/>
      <c r="F18" s="20"/>
      <c r="G18" s="15"/>
    </row>
    <row r="19" spans="1:7" ht="110.25" x14ac:dyDescent="0.25">
      <c r="A19" s="15">
        <v>9</v>
      </c>
      <c r="B19" s="5" t="s">
        <v>55</v>
      </c>
      <c r="C19" s="15" t="s">
        <v>4</v>
      </c>
      <c r="D19" s="23">
        <f>'Detailed Measurement'!I255</f>
        <v>19</v>
      </c>
      <c r="E19" s="15">
        <v>10500</v>
      </c>
      <c r="F19" s="20">
        <f>PRODUCT(D19:E19)</f>
        <v>199500</v>
      </c>
      <c r="G19" s="7" t="s">
        <v>188</v>
      </c>
    </row>
    <row r="20" spans="1:7" x14ac:dyDescent="0.25">
      <c r="A20" s="15"/>
      <c r="B20" s="19"/>
      <c r="C20" s="15"/>
      <c r="D20" s="16"/>
      <c r="E20" s="15"/>
      <c r="F20" s="20"/>
      <c r="G20" s="15"/>
    </row>
    <row r="21" spans="1:7" ht="110.25" x14ac:dyDescent="0.25">
      <c r="A21" s="15">
        <v>10</v>
      </c>
      <c r="B21" s="43" t="s">
        <v>136</v>
      </c>
      <c r="C21" s="15" t="s">
        <v>4</v>
      </c>
      <c r="D21" s="23">
        <f>'Detailed Measurement'!$I$230</f>
        <v>20</v>
      </c>
      <c r="E21" s="15">
        <v>29500</v>
      </c>
      <c r="F21" s="20">
        <f>PRODUCT(D21:E21)</f>
        <v>590000</v>
      </c>
      <c r="G21" s="7" t="s">
        <v>188</v>
      </c>
    </row>
    <row r="22" spans="1:7" x14ac:dyDescent="0.25">
      <c r="A22" s="15"/>
      <c r="B22" s="19"/>
      <c r="C22" s="15"/>
      <c r="D22" s="16"/>
      <c r="E22" s="15"/>
      <c r="F22" s="20"/>
      <c r="G22" s="15"/>
    </row>
    <row r="23" spans="1:7" ht="78.75" x14ac:dyDescent="0.25">
      <c r="A23" s="15">
        <v>11</v>
      </c>
      <c r="B23" s="5" t="s">
        <v>56</v>
      </c>
      <c r="C23" s="15" t="s">
        <v>4</v>
      </c>
      <c r="D23" s="23">
        <f>'Detailed Measurement'!I259</f>
        <v>1</v>
      </c>
      <c r="E23" s="15">
        <v>35000</v>
      </c>
      <c r="F23" s="20">
        <f>PRODUCT(D23:E23)</f>
        <v>35000</v>
      </c>
      <c r="G23" s="7" t="s">
        <v>188</v>
      </c>
    </row>
    <row r="24" spans="1:7" x14ac:dyDescent="0.25">
      <c r="A24" s="15"/>
      <c r="B24" s="19"/>
      <c r="C24" s="15"/>
      <c r="D24" s="16"/>
      <c r="E24" s="15"/>
      <c r="F24" s="20"/>
      <c r="G24" s="15"/>
    </row>
    <row r="25" spans="1:7" x14ac:dyDescent="0.25">
      <c r="A25" s="15"/>
      <c r="B25" s="22" t="s">
        <v>47</v>
      </c>
      <c r="C25" s="15"/>
      <c r="D25" s="16"/>
      <c r="E25" s="15"/>
      <c r="F25" s="20"/>
      <c r="G25" s="15"/>
    </row>
    <row r="26" spans="1:7" ht="159.75" customHeight="1" x14ac:dyDescent="0.25">
      <c r="A26" s="15">
        <v>12</v>
      </c>
      <c r="B26" s="43" t="s">
        <v>201</v>
      </c>
      <c r="C26" s="15" t="s">
        <v>4</v>
      </c>
      <c r="D26" s="23">
        <f>'Detailed Measurement'!I264</f>
        <v>12</v>
      </c>
      <c r="E26" s="15">
        <v>16470</v>
      </c>
      <c r="F26" s="20">
        <f>PRODUCT(D26:E26)</f>
        <v>197640</v>
      </c>
      <c r="G26" s="7" t="s">
        <v>198</v>
      </c>
    </row>
    <row r="27" spans="1:7" x14ac:dyDescent="0.25">
      <c r="A27" s="15"/>
      <c r="B27" s="19"/>
      <c r="C27" s="15"/>
      <c r="D27" s="16"/>
      <c r="E27" s="15"/>
      <c r="F27" s="20"/>
      <c r="G27" s="15"/>
    </row>
    <row r="28" spans="1:7" ht="126" x14ac:dyDescent="0.25">
      <c r="A28" s="15">
        <v>13</v>
      </c>
      <c r="B28" s="43" t="s">
        <v>200</v>
      </c>
      <c r="C28" s="7" t="s">
        <v>4</v>
      </c>
      <c r="D28" s="23">
        <f>'Detailed Measurement'!I268</f>
        <v>50</v>
      </c>
      <c r="E28" s="15">
        <v>11039.25</v>
      </c>
      <c r="F28" s="20">
        <f>PRODUCT(D28:E28)</f>
        <v>551962.5</v>
      </c>
      <c r="G28" s="7" t="s">
        <v>198</v>
      </c>
    </row>
    <row r="29" spans="1:7" x14ac:dyDescent="0.25">
      <c r="A29" s="15"/>
      <c r="B29" s="19"/>
      <c r="C29" s="15"/>
      <c r="D29" s="16"/>
      <c r="E29" s="15"/>
      <c r="F29" s="20"/>
      <c r="G29" s="15"/>
    </row>
    <row r="30" spans="1:7" ht="126" x14ac:dyDescent="0.25">
      <c r="A30" s="15">
        <v>14</v>
      </c>
      <c r="B30" s="43" t="s">
        <v>199</v>
      </c>
      <c r="C30" s="7" t="s">
        <v>4</v>
      </c>
      <c r="D30" s="23">
        <f>'Detailed Measurement'!I272</f>
        <v>35</v>
      </c>
      <c r="E30" s="15">
        <v>8505</v>
      </c>
      <c r="F30" s="20">
        <f>PRODUCT(D30:E30)</f>
        <v>297675</v>
      </c>
      <c r="G30" s="7" t="s">
        <v>198</v>
      </c>
    </row>
    <row r="31" spans="1:7" x14ac:dyDescent="0.25">
      <c r="A31" s="15"/>
      <c r="B31" s="19"/>
      <c r="C31" s="15"/>
      <c r="D31" s="16"/>
      <c r="E31" s="15"/>
      <c r="F31" s="20"/>
      <c r="G31" s="15"/>
    </row>
    <row r="32" spans="1:7" ht="63" x14ac:dyDescent="0.25">
      <c r="A32" s="15">
        <v>15</v>
      </c>
      <c r="B32" s="5" t="s">
        <v>145</v>
      </c>
      <c r="C32" s="7" t="s">
        <v>4</v>
      </c>
      <c r="D32" s="23">
        <f>'Detailed Measurement'!I276</f>
        <v>2</v>
      </c>
      <c r="E32" s="15">
        <v>15000</v>
      </c>
      <c r="F32" s="20">
        <f>PRODUCT(D32:E32)</f>
        <v>30000</v>
      </c>
      <c r="G32" s="7" t="s">
        <v>188</v>
      </c>
    </row>
    <row r="33" spans="1:7" x14ac:dyDescent="0.25">
      <c r="A33" s="15"/>
      <c r="B33" s="5"/>
      <c r="C33" s="7"/>
      <c r="D33" s="23"/>
      <c r="E33" s="15"/>
      <c r="F33" s="20"/>
      <c r="G33" s="7"/>
    </row>
    <row r="34" spans="1:7" x14ac:dyDescent="0.25">
      <c r="A34" s="15"/>
      <c r="B34" s="33" t="s">
        <v>232</v>
      </c>
      <c r="C34" s="7"/>
      <c r="D34" s="23"/>
      <c r="E34" s="15"/>
      <c r="F34" s="20"/>
      <c r="G34" s="7"/>
    </row>
    <row r="35" spans="1:7" ht="220.5" x14ac:dyDescent="0.25">
      <c r="A35" s="15"/>
      <c r="B35" s="5" t="s">
        <v>209</v>
      </c>
      <c r="C35" s="7"/>
      <c r="D35" s="23"/>
      <c r="E35" s="15"/>
      <c r="F35" s="20"/>
      <c r="G35" s="7"/>
    </row>
    <row r="36" spans="1:7" x14ac:dyDescent="0.25">
      <c r="A36" s="15"/>
      <c r="B36" s="5" t="s">
        <v>210</v>
      </c>
      <c r="C36" s="7"/>
      <c r="D36" s="23"/>
      <c r="E36" s="15"/>
      <c r="F36" s="20"/>
      <c r="G36" s="7"/>
    </row>
    <row r="37" spans="1:7" x14ac:dyDescent="0.25">
      <c r="A37" s="15"/>
      <c r="B37" s="5" t="s">
        <v>211</v>
      </c>
      <c r="C37" s="7"/>
      <c r="D37" s="23"/>
      <c r="E37" s="15"/>
      <c r="F37" s="20"/>
      <c r="G37" s="7"/>
    </row>
    <row r="38" spans="1:7" x14ac:dyDescent="0.25">
      <c r="A38" s="15"/>
      <c r="B38" s="5" t="s">
        <v>212</v>
      </c>
      <c r="C38" s="7"/>
      <c r="D38" s="23"/>
      <c r="E38" s="15"/>
      <c r="F38" s="20"/>
      <c r="G38" s="7"/>
    </row>
    <row r="39" spans="1:7" x14ac:dyDescent="0.25">
      <c r="A39" s="15"/>
      <c r="B39" s="5" t="s">
        <v>213</v>
      </c>
      <c r="C39" s="7"/>
      <c r="D39" s="23"/>
      <c r="E39" s="15"/>
      <c r="F39" s="20"/>
      <c r="G39" s="7"/>
    </row>
    <row r="40" spans="1:7" x14ac:dyDescent="0.25">
      <c r="A40" s="15"/>
      <c r="B40" s="5" t="s">
        <v>214</v>
      </c>
      <c r="C40" s="7" t="s">
        <v>4</v>
      </c>
      <c r="D40" s="23">
        <v>25</v>
      </c>
      <c r="E40" s="15"/>
      <c r="F40" s="20"/>
      <c r="G40" s="7"/>
    </row>
    <row r="41" spans="1:7" x14ac:dyDescent="0.25">
      <c r="A41" s="15"/>
      <c r="B41" s="5" t="s">
        <v>215</v>
      </c>
      <c r="C41" s="7" t="s">
        <v>4</v>
      </c>
      <c r="D41" s="23">
        <v>25</v>
      </c>
      <c r="E41" s="15"/>
      <c r="F41" s="20"/>
      <c r="G41" s="7"/>
    </row>
    <row r="42" spans="1:7" ht="31.5" x14ac:dyDescent="0.25">
      <c r="A42" s="15"/>
      <c r="B42" s="5" t="s">
        <v>216</v>
      </c>
      <c r="C42" s="7" t="s">
        <v>4</v>
      </c>
      <c r="D42" s="23"/>
      <c r="E42" s="15"/>
      <c r="F42" s="20"/>
      <c r="G42" s="7"/>
    </row>
    <row r="43" spans="1:7" ht="47.25" x14ac:dyDescent="0.25">
      <c r="A43" s="15"/>
      <c r="B43" s="43" t="s">
        <v>217</v>
      </c>
      <c r="C43" s="7" t="s">
        <v>4</v>
      </c>
      <c r="D43" s="23"/>
      <c r="E43" s="15"/>
      <c r="F43" s="20"/>
      <c r="G43" s="7"/>
    </row>
    <row r="44" spans="1:7" ht="31.5" x14ac:dyDescent="0.25">
      <c r="A44" s="15"/>
      <c r="B44" s="5" t="s">
        <v>218</v>
      </c>
      <c r="C44" s="7" t="s">
        <v>4</v>
      </c>
      <c r="D44" s="23"/>
      <c r="E44" s="15"/>
      <c r="F44" s="20"/>
      <c r="G44" s="7"/>
    </row>
    <row r="45" spans="1:7" ht="78.75" x14ac:dyDescent="0.25">
      <c r="A45" s="15"/>
      <c r="B45" s="5" t="s">
        <v>219</v>
      </c>
      <c r="C45" s="7"/>
      <c r="D45" s="23"/>
      <c r="E45" s="15"/>
      <c r="F45" s="20"/>
      <c r="G45" s="7"/>
    </row>
    <row r="46" spans="1:7" x14ac:dyDescent="0.25">
      <c r="A46" s="15"/>
      <c r="B46" s="5" t="s">
        <v>220</v>
      </c>
      <c r="C46" s="7" t="s">
        <v>4</v>
      </c>
      <c r="D46" s="23"/>
      <c r="E46" s="15"/>
      <c r="F46" s="20"/>
      <c r="G46" s="7"/>
    </row>
    <row r="47" spans="1:7" x14ac:dyDescent="0.25">
      <c r="A47" s="15"/>
      <c r="B47" s="5"/>
      <c r="C47" s="7"/>
      <c r="D47" s="23"/>
      <c r="E47" s="15"/>
      <c r="F47" s="20"/>
      <c r="G47" s="7"/>
    </row>
    <row r="48" spans="1:7" ht="173.25" x14ac:dyDescent="0.25">
      <c r="A48" s="15"/>
      <c r="B48" s="5" t="s">
        <v>221</v>
      </c>
      <c r="C48" s="7"/>
      <c r="D48" s="23"/>
      <c r="E48" s="15"/>
      <c r="F48" s="20"/>
      <c r="G48" s="7"/>
    </row>
    <row r="49" spans="1:7" x14ac:dyDescent="0.25">
      <c r="A49" s="15"/>
      <c r="B49" s="5" t="s">
        <v>222</v>
      </c>
      <c r="C49" s="7" t="s">
        <v>4</v>
      </c>
      <c r="D49" s="23"/>
      <c r="E49" s="15"/>
      <c r="F49" s="20"/>
      <c r="G49" s="7"/>
    </row>
    <row r="50" spans="1:7" x14ac:dyDescent="0.25">
      <c r="A50" s="15"/>
      <c r="B50" s="5"/>
      <c r="C50" s="7"/>
      <c r="D50" s="23"/>
      <c r="E50" s="15"/>
      <c r="F50" s="20"/>
      <c r="G50" s="7"/>
    </row>
    <row r="51" spans="1:7" ht="126" x14ac:dyDescent="0.25">
      <c r="A51" s="15"/>
      <c r="B51" s="5" t="s">
        <v>225</v>
      </c>
      <c r="C51" s="7"/>
      <c r="D51" s="23"/>
      <c r="E51" s="15"/>
      <c r="F51" s="20"/>
      <c r="G51" s="7"/>
    </row>
    <row r="52" spans="1:7" ht="31.5" x14ac:dyDescent="0.25">
      <c r="A52" s="15"/>
      <c r="B52" s="5" t="s">
        <v>224</v>
      </c>
      <c r="C52" s="7" t="s">
        <v>4</v>
      </c>
      <c r="D52" s="23"/>
      <c r="E52" s="15"/>
      <c r="F52" s="20"/>
      <c r="G52" s="7"/>
    </row>
    <row r="53" spans="1:7" x14ac:dyDescent="0.25">
      <c r="A53" s="15"/>
      <c r="B53" s="5" t="s">
        <v>226</v>
      </c>
      <c r="C53" s="7" t="s">
        <v>4</v>
      </c>
      <c r="D53" s="23"/>
      <c r="E53" s="15"/>
      <c r="F53" s="20"/>
      <c r="G53" s="7"/>
    </row>
    <row r="54" spans="1:7" x14ac:dyDescent="0.25">
      <c r="A54" s="15"/>
      <c r="B54" s="5" t="s">
        <v>227</v>
      </c>
      <c r="C54" s="7" t="s">
        <v>4</v>
      </c>
      <c r="D54" s="23"/>
      <c r="E54" s="15"/>
      <c r="F54" s="20"/>
      <c r="G54" s="7"/>
    </row>
    <row r="55" spans="1:7" x14ac:dyDescent="0.25">
      <c r="A55" s="15"/>
      <c r="B55" s="5" t="s">
        <v>228</v>
      </c>
      <c r="C55" s="7" t="s">
        <v>4</v>
      </c>
      <c r="D55" s="23"/>
      <c r="E55" s="15"/>
      <c r="F55" s="20"/>
      <c r="G55" s="7"/>
    </row>
    <row r="56" spans="1:7" x14ac:dyDescent="0.25">
      <c r="A56" s="15"/>
      <c r="B56" s="5"/>
      <c r="C56" s="7"/>
      <c r="D56" s="23"/>
      <c r="E56" s="15"/>
      <c r="F56" s="20"/>
      <c r="G56" s="7"/>
    </row>
    <row r="57" spans="1:7" ht="94.5" x14ac:dyDescent="0.25">
      <c r="A57" s="15"/>
      <c r="B57" s="5" t="s">
        <v>229</v>
      </c>
      <c r="C57" s="7"/>
      <c r="D57" s="23"/>
      <c r="E57" s="15"/>
      <c r="F57" s="20"/>
      <c r="G57" s="7"/>
    </row>
    <row r="58" spans="1:7" ht="31.5" x14ac:dyDescent="0.25">
      <c r="A58" s="15"/>
      <c r="B58" s="5" t="s">
        <v>230</v>
      </c>
      <c r="C58" s="7" t="s">
        <v>4</v>
      </c>
      <c r="D58" s="23">
        <v>104</v>
      </c>
      <c r="E58" s="15"/>
      <c r="F58" s="20"/>
      <c r="G58" s="7"/>
    </row>
    <row r="59" spans="1:7" ht="31.5" x14ac:dyDescent="0.25">
      <c r="A59" s="15"/>
      <c r="B59" s="5" t="s">
        <v>231</v>
      </c>
      <c r="C59" s="7" t="s">
        <v>4</v>
      </c>
      <c r="D59" s="23">
        <v>3</v>
      </c>
      <c r="E59" s="15"/>
      <c r="F59" s="20"/>
      <c r="G59" s="7"/>
    </row>
    <row r="60" spans="1:7" ht="63" x14ac:dyDescent="0.25">
      <c r="A60" s="15"/>
      <c r="B60" s="5" t="s">
        <v>223</v>
      </c>
      <c r="C60" s="7" t="s">
        <v>4</v>
      </c>
      <c r="D60" s="23"/>
      <c r="E60" s="15"/>
      <c r="F60" s="20"/>
      <c r="G60" s="7"/>
    </row>
    <row r="61" spans="1:7" x14ac:dyDescent="0.25">
      <c r="A61" s="15"/>
      <c r="B61" s="35" t="s">
        <v>113</v>
      </c>
      <c r="C61" s="16" t="s">
        <v>111</v>
      </c>
      <c r="D61" s="16"/>
      <c r="E61" s="15"/>
      <c r="F61" s="23">
        <f>SUM(F3:F32)</f>
        <v>3437115.7979925727</v>
      </c>
      <c r="G61" s="15"/>
    </row>
    <row r="62" spans="1:7" x14ac:dyDescent="0.25">
      <c r="A62" s="41"/>
      <c r="B62" s="35" t="s">
        <v>112</v>
      </c>
      <c r="C62" s="16" t="s">
        <v>111</v>
      </c>
      <c r="D62" s="16"/>
      <c r="E62" s="42"/>
      <c r="F62" s="23">
        <f>F61*18%</f>
        <v>618680.84363866306</v>
      </c>
      <c r="G62" s="15"/>
    </row>
    <row r="63" spans="1:7" x14ac:dyDescent="0.25">
      <c r="A63" s="19"/>
      <c r="B63" s="35" t="s">
        <v>104</v>
      </c>
      <c r="C63" s="16" t="s">
        <v>111</v>
      </c>
      <c r="D63" s="82"/>
      <c r="E63" s="19"/>
      <c r="F63" s="23">
        <f>ROUND(F61+F62,0)</f>
        <v>4055797</v>
      </c>
      <c r="G63" s="19"/>
    </row>
    <row r="64" spans="1:7" x14ac:dyDescent="0.25">
      <c r="A64" s="15"/>
      <c r="B64" s="77" t="s">
        <v>204</v>
      </c>
      <c r="C64" s="79"/>
      <c r="D64" s="74"/>
      <c r="E64" s="74"/>
      <c r="F64" s="74"/>
      <c r="G64" s="75"/>
    </row>
    <row r="65" spans="3:7" x14ac:dyDescent="0.25">
      <c r="C65" s="17"/>
      <c r="D65" s="17"/>
      <c r="E65" s="17"/>
      <c r="F65" s="17"/>
      <c r="G65" s="17"/>
    </row>
    <row r="66" spans="3:7" x14ac:dyDescent="0.25">
      <c r="C66" s="17"/>
      <c r="D66" s="17"/>
      <c r="E66" s="17"/>
      <c r="F66" s="17"/>
      <c r="G66" s="17"/>
    </row>
    <row r="67" spans="3:7" x14ac:dyDescent="0.25">
      <c r="C67" s="17"/>
      <c r="D67" s="17"/>
      <c r="E67" s="17"/>
      <c r="F67" s="17"/>
      <c r="G67" s="17"/>
    </row>
    <row r="68" spans="3:7" x14ac:dyDescent="0.25">
      <c r="C68" s="17"/>
      <c r="D68" s="17"/>
      <c r="E68" s="17"/>
      <c r="F68" s="17"/>
      <c r="G68" s="17"/>
    </row>
    <row r="69" spans="3:7" x14ac:dyDescent="0.25">
      <c r="C69" s="17"/>
      <c r="D69" s="17"/>
      <c r="E69" s="17"/>
      <c r="F69" s="17"/>
      <c r="G69" s="17"/>
    </row>
    <row r="70" spans="3:7" x14ac:dyDescent="0.25">
      <c r="C70" s="17"/>
      <c r="D70" s="17"/>
      <c r="E70" s="17"/>
      <c r="F70" s="17"/>
      <c r="G70" s="17"/>
    </row>
    <row r="71" spans="3:7" x14ac:dyDescent="0.25">
      <c r="C71" s="17"/>
      <c r="D71" s="17"/>
      <c r="E71" s="17"/>
      <c r="F71" s="17"/>
      <c r="G71" s="17"/>
    </row>
    <row r="72" spans="3:7" x14ac:dyDescent="0.25">
      <c r="C72" s="17"/>
      <c r="D72" s="17"/>
      <c r="E72" s="17"/>
      <c r="F72" s="17"/>
      <c r="G72" s="17"/>
    </row>
    <row r="73" spans="3:7" x14ac:dyDescent="0.25">
      <c r="C73" s="17"/>
      <c r="D73" s="17"/>
      <c r="E73" s="17"/>
      <c r="F73" s="17"/>
      <c r="G73" s="17"/>
    </row>
    <row r="74" spans="3:7" x14ac:dyDescent="0.25">
      <c r="C74" s="17"/>
      <c r="D74" s="17"/>
      <c r="E74" s="17"/>
      <c r="F74" s="17"/>
      <c r="G74" s="17"/>
    </row>
    <row r="75" spans="3:7" x14ac:dyDescent="0.25">
      <c r="C75" s="17"/>
      <c r="D75" s="17"/>
      <c r="E75" s="17"/>
      <c r="F75" s="17"/>
      <c r="G75" s="17"/>
    </row>
    <row r="76" spans="3:7" x14ac:dyDescent="0.25">
      <c r="C76" s="17"/>
      <c r="D76" s="17"/>
      <c r="E76" s="17"/>
      <c r="F76" s="17"/>
      <c r="G76" s="17"/>
    </row>
    <row r="77" spans="3:7" x14ac:dyDescent="0.25">
      <c r="C77" s="17"/>
      <c r="D77" s="17"/>
      <c r="E77" s="17"/>
      <c r="F77" s="17"/>
      <c r="G77" s="17"/>
    </row>
    <row r="78" spans="3:7" x14ac:dyDescent="0.25">
      <c r="C78" s="17"/>
      <c r="D78" s="17"/>
      <c r="E78" s="17"/>
      <c r="F78" s="17"/>
      <c r="G78" s="17"/>
    </row>
    <row r="79" spans="3:7" x14ac:dyDescent="0.25">
      <c r="C79" s="17"/>
      <c r="D79" s="17"/>
      <c r="E79" s="17"/>
      <c r="F79" s="17"/>
      <c r="G79" s="17"/>
    </row>
    <row r="80" spans="3:7" x14ac:dyDescent="0.25">
      <c r="C80" s="17"/>
      <c r="D80" s="17"/>
      <c r="E80" s="17"/>
      <c r="F80" s="17"/>
      <c r="G80" s="17"/>
    </row>
    <row r="81" spans="3:7" x14ac:dyDescent="0.25">
      <c r="C81" s="17"/>
      <c r="D81" s="17"/>
      <c r="E81" s="17"/>
      <c r="F81" s="17"/>
      <c r="G81" s="17"/>
    </row>
    <row r="82" spans="3:7" x14ac:dyDescent="0.25">
      <c r="C82" s="17"/>
      <c r="D82" s="17"/>
      <c r="E82" s="17"/>
      <c r="F82" s="17"/>
      <c r="G82" s="17"/>
    </row>
    <row r="83" spans="3:7" x14ac:dyDescent="0.25">
      <c r="C83" s="17"/>
      <c r="D83" s="17"/>
      <c r="E83" s="17"/>
      <c r="F83" s="17"/>
      <c r="G83" s="17"/>
    </row>
    <row r="84" spans="3:7" x14ac:dyDescent="0.25">
      <c r="C84" s="17"/>
      <c r="D84" s="17"/>
      <c r="E84" s="17"/>
      <c r="F84" s="17"/>
      <c r="G84" s="17"/>
    </row>
    <row r="85" spans="3:7" x14ac:dyDescent="0.25">
      <c r="C85" s="17"/>
      <c r="D85" s="17"/>
      <c r="E85" s="17"/>
      <c r="F85" s="17"/>
      <c r="G85" s="17"/>
    </row>
    <row r="86" spans="3:7" x14ac:dyDescent="0.25">
      <c r="C86" s="17"/>
      <c r="D86" s="17"/>
      <c r="E86" s="17"/>
      <c r="F86" s="17"/>
      <c r="G86" s="17"/>
    </row>
    <row r="87" spans="3:7" x14ac:dyDescent="0.25">
      <c r="C87" s="17"/>
      <c r="D87" s="17"/>
      <c r="E87" s="17"/>
      <c r="F87" s="17"/>
      <c r="G87" s="17"/>
    </row>
    <row r="88" spans="3:7" x14ac:dyDescent="0.25">
      <c r="C88" s="17"/>
      <c r="D88" s="17"/>
      <c r="E88" s="17"/>
      <c r="F88" s="17"/>
      <c r="G88" s="17"/>
    </row>
    <row r="89" spans="3:7" x14ac:dyDescent="0.25">
      <c r="C89" s="17"/>
      <c r="D89" s="17"/>
      <c r="E89" s="17"/>
      <c r="F89" s="17"/>
      <c r="G89" s="17"/>
    </row>
    <row r="90" spans="3:7" x14ac:dyDescent="0.25">
      <c r="C90" s="17"/>
      <c r="D90" s="17"/>
      <c r="E90" s="17"/>
      <c r="F90" s="17"/>
      <c r="G90" s="17"/>
    </row>
    <row r="91" spans="3:7" x14ac:dyDescent="0.25">
      <c r="C91" s="17"/>
      <c r="D91" s="17"/>
      <c r="E91" s="17"/>
      <c r="F91" s="17"/>
      <c r="G91" s="17"/>
    </row>
    <row r="92" spans="3:7" x14ac:dyDescent="0.25">
      <c r="C92" s="17"/>
      <c r="D92" s="17"/>
      <c r="E92" s="17"/>
      <c r="F92" s="17"/>
      <c r="G92" s="17"/>
    </row>
    <row r="93" spans="3:7" x14ac:dyDescent="0.25">
      <c r="C93" s="17"/>
      <c r="D93" s="17"/>
      <c r="E93" s="17"/>
      <c r="F93" s="17"/>
      <c r="G93" s="17"/>
    </row>
    <row r="94" spans="3:7" x14ac:dyDescent="0.25">
      <c r="C94" s="17"/>
      <c r="D94" s="17"/>
      <c r="E94" s="17"/>
      <c r="F94" s="17"/>
      <c r="G94" s="17"/>
    </row>
    <row r="95" spans="3:7" x14ac:dyDescent="0.25">
      <c r="C95" s="17"/>
      <c r="D95" s="17"/>
      <c r="E95" s="17"/>
      <c r="F95" s="17"/>
      <c r="G95" s="17"/>
    </row>
    <row r="96" spans="3:7" x14ac:dyDescent="0.25">
      <c r="C96" s="17"/>
      <c r="D96" s="17"/>
      <c r="E96" s="17"/>
      <c r="F96" s="17"/>
      <c r="G96" s="17"/>
    </row>
    <row r="97" spans="3:7" x14ac:dyDescent="0.25">
      <c r="C97" s="17"/>
      <c r="D97" s="17"/>
      <c r="E97" s="17"/>
      <c r="F97" s="17"/>
      <c r="G97" s="17"/>
    </row>
    <row r="98" spans="3:7" x14ac:dyDescent="0.25">
      <c r="C98" s="17"/>
      <c r="D98" s="17"/>
      <c r="E98" s="17"/>
      <c r="F98" s="17"/>
      <c r="G98" s="17"/>
    </row>
    <row r="99" spans="3:7" x14ac:dyDescent="0.25">
      <c r="C99" s="17"/>
      <c r="D99" s="17"/>
      <c r="E99" s="17"/>
      <c r="F99" s="17"/>
      <c r="G99" s="17"/>
    </row>
    <row r="100" spans="3:7" x14ac:dyDescent="0.25">
      <c r="C100" s="17"/>
      <c r="D100" s="17"/>
      <c r="E100" s="17"/>
      <c r="F100" s="17"/>
      <c r="G100" s="17"/>
    </row>
    <row r="101" spans="3:7" x14ac:dyDescent="0.25">
      <c r="C101" s="17"/>
      <c r="D101" s="17"/>
      <c r="E101" s="17"/>
      <c r="F101" s="17"/>
      <c r="G101" s="17"/>
    </row>
    <row r="102" spans="3:7" x14ac:dyDescent="0.25">
      <c r="C102" s="17"/>
      <c r="D102" s="17"/>
      <c r="E102" s="17"/>
      <c r="F102" s="17"/>
      <c r="G102" s="17"/>
    </row>
    <row r="103" spans="3:7" x14ac:dyDescent="0.25">
      <c r="C103" s="17"/>
      <c r="D103" s="17"/>
      <c r="E103" s="17"/>
      <c r="F103" s="17"/>
      <c r="G103" s="17"/>
    </row>
    <row r="104" spans="3:7" x14ac:dyDescent="0.25">
      <c r="C104" s="17"/>
      <c r="D104" s="17"/>
      <c r="E104" s="17"/>
      <c r="F104" s="17"/>
      <c r="G104" s="17"/>
    </row>
    <row r="105" spans="3:7" x14ac:dyDescent="0.25">
      <c r="C105" s="17"/>
      <c r="D105" s="17"/>
      <c r="E105" s="17"/>
      <c r="F105" s="17"/>
      <c r="G105" s="17"/>
    </row>
    <row r="106" spans="3:7" x14ac:dyDescent="0.25">
      <c r="C106" s="17"/>
      <c r="D106" s="17"/>
      <c r="E106" s="17"/>
      <c r="F106" s="17"/>
      <c r="G106" s="17"/>
    </row>
    <row r="107" spans="3:7" x14ac:dyDescent="0.25">
      <c r="C107" s="17"/>
      <c r="D107" s="17"/>
      <c r="E107" s="17"/>
      <c r="F107" s="17"/>
      <c r="G107" s="17"/>
    </row>
    <row r="108" spans="3:7" x14ac:dyDescent="0.25">
      <c r="C108" s="17"/>
      <c r="D108" s="17"/>
      <c r="E108" s="17"/>
      <c r="F108" s="17"/>
      <c r="G108" s="17"/>
    </row>
    <row r="109" spans="3:7" x14ac:dyDescent="0.25">
      <c r="C109" s="17"/>
      <c r="D109" s="17"/>
      <c r="E109" s="17"/>
      <c r="F109" s="17"/>
      <c r="G109" s="17"/>
    </row>
    <row r="110" spans="3:7" x14ac:dyDescent="0.25">
      <c r="C110" s="17"/>
      <c r="D110" s="17"/>
      <c r="E110" s="17"/>
      <c r="F110" s="17"/>
      <c r="G110" s="17"/>
    </row>
    <row r="111" spans="3:7" x14ac:dyDescent="0.25">
      <c r="C111" s="17"/>
      <c r="D111" s="17"/>
      <c r="E111" s="17"/>
      <c r="F111" s="17"/>
      <c r="G111" s="17"/>
    </row>
    <row r="112" spans="3:7" x14ac:dyDescent="0.25">
      <c r="C112" s="17"/>
      <c r="D112" s="17"/>
      <c r="E112" s="17"/>
      <c r="F112" s="17"/>
      <c r="G112" s="17"/>
    </row>
    <row r="113" spans="3:7" x14ac:dyDescent="0.25">
      <c r="C113" s="17"/>
      <c r="D113" s="17"/>
      <c r="E113" s="17"/>
      <c r="F113" s="17"/>
      <c r="G113" s="17"/>
    </row>
    <row r="114" spans="3:7" x14ac:dyDescent="0.25">
      <c r="C114" s="17"/>
      <c r="D114" s="17"/>
      <c r="E114" s="17"/>
      <c r="F114" s="17"/>
      <c r="G114" s="17"/>
    </row>
    <row r="115" spans="3:7" x14ac:dyDescent="0.25">
      <c r="C115" s="17"/>
      <c r="D115" s="17"/>
      <c r="E115" s="17"/>
      <c r="F115" s="17"/>
      <c r="G115" s="17"/>
    </row>
    <row r="116" spans="3:7" x14ac:dyDescent="0.25">
      <c r="C116" s="17"/>
      <c r="D116" s="17"/>
      <c r="E116" s="17"/>
      <c r="F116" s="17"/>
      <c r="G116" s="17"/>
    </row>
    <row r="117" spans="3:7" x14ac:dyDescent="0.25">
      <c r="C117" s="17"/>
      <c r="D117" s="17"/>
      <c r="E117" s="17"/>
      <c r="F117" s="17"/>
      <c r="G117" s="17"/>
    </row>
    <row r="118" spans="3:7" x14ac:dyDescent="0.25">
      <c r="C118" s="17"/>
      <c r="D118" s="17"/>
      <c r="E118" s="17"/>
      <c r="F118" s="17"/>
      <c r="G118" s="17"/>
    </row>
    <row r="119" spans="3:7" x14ac:dyDescent="0.25">
      <c r="C119" s="17"/>
      <c r="D119" s="17"/>
      <c r="E119" s="17"/>
      <c r="F119" s="17"/>
      <c r="G119" s="17"/>
    </row>
    <row r="120" spans="3:7" x14ac:dyDescent="0.25">
      <c r="C120" s="17"/>
      <c r="D120" s="17"/>
      <c r="E120" s="17"/>
      <c r="F120" s="17"/>
      <c r="G120" s="17"/>
    </row>
    <row r="121" spans="3:7" x14ac:dyDescent="0.25">
      <c r="C121" s="17"/>
      <c r="D121" s="17"/>
      <c r="E121" s="17"/>
      <c r="F121" s="17"/>
      <c r="G121" s="17"/>
    </row>
    <row r="122" spans="3:7" x14ac:dyDescent="0.25">
      <c r="C122" s="17"/>
      <c r="D122" s="17"/>
      <c r="E122" s="17"/>
      <c r="F122" s="17"/>
      <c r="G122" s="17"/>
    </row>
  </sheetData>
  <mergeCells count="1">
    <mergeCell ref="A1:G1"/>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&amp;C
&amp;G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D7147-AEEF-46DF-8181-671244C4A73F}">
  <dimension ref="A1:J117"/>
  <sheetViews>
    <sheetView view="pageBreakPreview" topLeftCell="A51" zoomScale="93" zoomScaleNormal="93" zoomScaleSheetLayoutView="93" workbookViewId="0">
      <selection activeCell="E55" sqref="E55"/>
    </sheetView>
  </sheetViews>
  <sheetFormatPr defaultRowHeight="15.75" x14ac:dyDescent="0.25"/>
  <cols>
    <col min="1" max="1" width="5.85546875" style="17" bestFit="1" customWidth="1"/>
    <col min="2" max="2" width="69.7109375" style="18" customWidth="1"/>
    <col min="3" max="3" width="7.140625" style="18" customWidth="1"/>
    <col min="4" max="4" width="10.5703125" style="18" bestFit="1" customWidth="1"/>
    <col min="5" max="5" width="11" style="18" customWidth="1"/>
    <col min="6" max="6" width="15.140625" style="18" customWidth="1"/>
    <col min="7" max="7" width="12.28515625" style="18" customWidth="1"/>
    <col min="8" max="8" width="10.28515625" style="18" bestFit="1" customWidth="1"/>
    <col min="9" max="9" width="13.42578125" style="18" bestFit="1" customWidth="1"/>
    <col min="10" max="10" width="10.85546875" style="18" customWidth="1"/>
    <col min="11" max="16384" width="9.140625" style="18"/>
  </cols>
  <sheetData>
    <row r="1" spans="1:10" ht="31.5" customHeight="1" x14ac:dyDescent="0.25">
      <c r="A1" s="84" t="s">
        <v>0</v>
      </c>
      <c r="B1" s="84"/>
      <c r="C1" s="84"/>
      <c r="D1" s="84"/>
      <c r="E1" s="84"/>
      <c r="F1" s="84"/>
      <c r="G1" s="84"/>
      <c r="H1" s="14"/>
      <c r="I1" s="14"/>
      <c r="J1" s="14"/>
    </row>
    <row r="2" spans="1:10" x14ac:dyDescent="0.25">
      <c r="A2" s="16" t="s">
        <v>1</v>
      </c>
      <c r="B2" s="16" t="s">
        <v>2</v>
      </c>
      <c r="C2" s="16" t="s">
        <v>3</v>
      </c>
      <c r="D2" s="16" t="s">
        <v>37</v>
      </c>
      <c r="E2" s="16" t="s">
        <v>38</v>
      </c>
      <c r="F2" s="16" t="s">
        <v>39</v>
      </c>
      <c r="G2" s="16" t="s">
        <v>9</v>
      </c>
    </row>
    <row r="3" spans="1:10" ht="94.5" x14ac:dyDescent="0.25">
      <c r="A3" s="15">
        <v>1</v>
      </c>
      <c r="B3" s="5" t="s">
        <v>205</v>
      </c>
      <c r="C3" s="15" t="s">
        <v>13</v>
      </c>
      <c r="D3" s="23">
        <f>'Detailed Measurement'!$I$138</f>
        <v>541.60363420991985</v>
      </c>
      <c r="E3" s="15">
        <v>0</v>
      </c>
      <c r="F3" s="20">
        <f>PRODUCT(D3:E3)</f>
        <v>0</v>
      </c>
      <c r="G3" s="7"/>
    </row>
    <row r="4" spans="1:10" x14ac:dyDescent="0.25">
      <c r="A4" s="15"/>
      <c r="B4" s="19"/>
      <c r="C4" s="15"/>
      <c r="D4" s="16"/>
      <c r="E4" s="15"/>
      <c r="F4" s="20"/>
      <c r="G4" s="15"/>
    </row>
    <row r="5" spans="1:10" ht="63" x14ac:dyDescent="0.25">
      <c r="A5" s="15">
        <v>2</v>
      </c>
      <c r="B5" s="1" t="s">
        <v>208</v>
      </c>
      <c r="C5" s="15" t="s">
        <v>64</v>
      </c>
      <c r="D5" s="23">
        <f>'Detailed Measurement'!I162</f>
        <v>19.02189744</v>
      </c>
      <c r="E5" s="15">
        <v>0</v>
      </c>
      <c r="F5" s="20">
        <f>PRODUCT(D5:E5)</f>
        <v>0</v>
      </c>
      <c r="G5" s="7"/>
    </row>
    <row r="6" spans="1:10" x14ac:dyDescent="0.25">
      <c r="A6" s="15"/>
      <c r="B6" s="19"/>
      <c r="C6" s="15"/>
      <c r="D6" s="16"/>
      <c r="E6" s="15"/>
      <c r="F6" s="20"/>
      <c r="G6" s="15"/>
    </row>
    <row r="7" spans="1:10" ht="94.5" x14ac:dyDescent="0.25">
      <c r="A7" s="15">
        <v>3</v>
      </c>
      <c r="B7" s="44" t="s">
        <v>206</v>
      </c>
      <c r="C7" s="15" t="s">
        <v>64</v>
      </c>
      <c r="D7" s="23">
        <f>'Detailed Measurement'!$I$188</f>
        <v>101.81115</v>
      </c>
      <c r="E7" s="15">
        <v>0</v>
      </c>
      <c r="F7" s="20">
        <f>PRODUCT(D7:E7)</f>
        <v>0</v>
      </c>
      <c r="G7" s="7"/>
    </row>
    <row r="8" spans="1:10" x14ac:dyDescent="0.25">
      <c r="A8" s="15"/>
      <c r="B8" s="4"/>
      <c r="C8" s="15"/>
      <c r="D8" s="23"/>
      <c r="E8" s="15"/>
      <c r="F8" s="20"/>
      <c r="G8" s="7"/>
    </row>
    <row r="9" spans="1:10" ht="94.5" x14ac:dyDescent="0.25">
      <c r="A9" s="15">
        <v>4</v>
      </c>
      <c r="B9" s="4" t="s">
        <v>207</v>
      </c>
      <c r="C9" s="15" t="s">
        <v>64</v>
      </c>
      <c r="D9" s="23">
        <f>'Detailed Measurement'!$I$196</f>
        <v>75.71441999999999</v>
      </c>
      <c r="E9" s="15">
        <v>0</v>
      </c>
      <c r="F9" s="20">
        <f>PRODUCT(D9:E9)</f>
        <v>0</v>
      </c>
      <c r="G9" s="7"/>
    </row>
    <row r="10" spans="1:10" x14ac:dyDescent="0.25">
      <c r="A10" s="15"/>
      <c r="B10" s="4"/>
      <c r="C10" s="15"/>
      <c r="D10" s="23"/>
      <c r="E10" s="15"/>
      <c r="F10" s="20"/>
      <c r="G10" s="7"/>
    </row>
    <row r="11" spans="1:10" ht="157.5" x14ac:dyDescent="0.25">
      <c r="A11" s="15">
        <v>5</v>
      </c>
      <c r="B11" s="5" t="s">
        <v>42</v>
      </c>
      <c r="C11" s="15" t="s">
        <v>4</v>
      </c>
      <c r="D11" s="23">
        <f>'Detailed Measurement'!I234</f>
        <v>1</v>
      </c>
      <c r="E11" s="15">
        <v>0</v>
      </c>
      <c r="F11" s="20">
        <f>PRODUCT(D11:E11)</f>
        <v>0</v>
      </c>
      <c r="G11" s="7"/>
    </row>
    <row r="12" spans="1:10" x14ac:dyDescent="0.25">
      <c r="A12" s="15"/>
      <c r="B12" s="19"/>
      <c r="C12" s="15"/>
      <c r="D12" s="16"/>
      <c r="E12" s="15"/>
      <c r="F12" s="20"/>
      <c r="G12" s="15"/>
    </row>
    <row r="13" spans="1:10" ht="157.5" x14ac:dyDescent="0.25">
      <c r="A13" s="15">
        <v>6</v>
      </c>
      <c r="B13" s="5" t="s">
        <v>41</v>
      </c>
      <c r="C13" s="15" t="s">
        <v>4</v>
      </c>
      <c r="D13" s="23">
        <f>'Detailed Measurement'!I239</f>
        <v>5</v>
      </c>
      <c r="E13" s="15">
        <v>0</v>
      </c>
      <c r="F13" s="20">
        <f>PRODUCT(D13:E13)</f>
        <v>0</v>
      </c>
      <c r="G13" s="7"/>
    </row>
    <row r="14" spans="1:10" x14ac:dyDescent="0.25">
      <c r="A14" s="15"/>
      <c r="B14" s="19"/>
      <c r="C14" s="15"/>
      <c r="D14" s="16"/>
      <c r="E14" s="15"/>
      <c r="F14" s="20"/>
      <c r="G14" s="15"/>
    </row>
    <row r="15" spans="1:10" ht="157.5" x14ac:dyDescent="0.25">
      <c r="A15" s="15">
        <v>7</v>
      </c>
      <c r="B15" s="5" t="s">
        <v>40</v>
      </c>
      <c r="C15" s="15" t="s">
        <v>4</v>
      </c>
      <c r="D15" s="23">
        <f>'Detailed Measurement'!I244</f>
        <v>7</v>
      </c>
      <c r="E15" s="15">
        <v>0</v>
      </c>
      <c r="F15" s="20">
        <f>PRODUCT(D15:E15)</f>
        <v>0</v>
      </c>
      <c r="G15" s="7"/>
    </row>
    <row r="16" spans="1:10" x14ac:dyDescent="0.25">
      <c r="A16" s="15"/>
      <c r="B16" s="19"/>
      <c r="C16" s="15"/>
      <c r="D16" s="16"/>
      <c r="E16" s="15"/>
      <c r="F16" s="20"/>
      <c r="G16" s="15"/>
    </row>
    <row r="17" spans="1:7" ht="94.5" x14ac:dyDescent="0.25">
      <c r="A17" s="15">
        <v>8</v>
      </c>
      <c r="B17" s="5" t="s">
        <v>43</v>
      </c>
      <c r="C17" s="15" t="s">
        <v>4</v>
      </c>
      <c r="D17" s="23">
        <f>'Detailed Measurement'!I248</f>
        <v>1</v>
      </c>
      <c r="E17" s="15">
        <v>0</v>
      </c>
      <c r="F17" s="20">
        <f>PRODUCT(D17:E17)</f>
        <v>0</v>
      </c>
      <c r="G17" s="7"/>
    </row>
    <row r="18" spans="1:7" x14ac:dyDescent="0.25">
      <c r="A18" s="15"/>
      <c r="B18" s="19"/>
      <c r="C18" s="15"/>
      <c r="D18" s="16"/>
      <c r="E18" s="15"/>
      <c r="F18" s="20"/>
      <c r="G18" s="15"/>
    </row>
    <row r="19" spans="1:7" ht="110.25" x14ac:dyDescent="0.25">
      <c r="A19" s="15">
        <v>9</v>
      </c>
      <c r="B19" s="5" t="s">
        <v>55</v>
      </c>
      <c r="C19" s="15" t="s">
        <v>4</v>
      </c>
      <c r="D19" s="23">
        <f>'Detailed Measurement'!I255</f>
        <v>19</v>
      </c>
      <c r="E19" s="15">
        <v>0</v>
      </c>
      <c r="F19" s="20">
        <f>PRODUCT(D19:E19)</f>
        <v>0</v>
      </c>
      <c r="G19" s="7"/>
    </row>
    <row r="20" spans="1:7" x14ac:dyDescent="0.25">
      <c r="A20" s="15"/>
      <c r="B20" s="19"/>
      <c r="C20" s="15"/>
      <c r="D20" s="16"/>
      <c r="E20" s="15"/>
      <c r="F20" s="20"/>
      <c r="G20" s="15"/>
    </row>
    <row r="21" spans="1:7" ht="110.25" x14ac:dyDescent="0.25">
      <c r="A21" s="15">
        <v>10</v>
      </c>
      <c r="B21" s="43" t="s">
        <v>136</v>
      </c>
      <c r="C21" s="15" t="s">
        <v>4</v>
      </c>
      <c r="D21" s="23">
        <f>'Detailed Measurement'!$I$230</f>
        <v>20</v>
      </c>
      <c r="E21" s="15">
        <v>0</v>
      </c>
      <c r="F21" s="20">
        <f>PRODUCT(D21:E21)</f>
        <v>0</v>
      </c>
      <c r="G21" s="7"/>
    </row>
    <row r="22" spans="1:7" x14ac:dyDescent="0.25">
      <c r="A22" s="15"/>
      <c r="B22" s="19"/>
      <c r="C22" s="15"/>
      <c r="D22" s="16"/>
      <c r="E22" s="15"/>
      <c r="F22" s="20"/>
      <c r="G22" s="15"/>
    </row>
    <row r="23" spans="1:7" ht="78.75" x14ac:dyDescent="0.25">
      <c r="A23" s="15">
        <v>11</v>
      </c>
      <c r="B23" s="5" t="s">
        <v>56</v>
      </c>
      <c r="C23" s="15" t="s">
        <v>4</v>
      </c>
      <c r="D23" s="23">
        <f>'Detailed Measurement'!I259</f>
        <v>1</v>
      </c>
      <c r="E23" s="15">
        <v>0</v>
      </c>
      <c r="F23" s="20">
        <f>PRODUCT(D23:E23)</f>
        <v>0</v>
      </c>
      <c r="G23" s="7"/>
    </row>
    <row r="24" spans="1:7" x14ac:dyDescent="0.25">
      <c r="A24" s="15"/>
      <c r="B24" s="19"/>
      <c r="C24" s="15"/>
      <c r="D24" s="16"/>
      <c r="E24" s="15"/>
      <c r="F24" s="20"/>
      <c r="G24" s="15"/>
    </row>
    <row r="25" spans="1:7" x14ac:dyDescent="0.25">
      <c r="A25" s="15"/>
      <c r="B25" s="22" t="s">
        <v>47</v>
      </c>
      <c r="C25" s="15"/>
      <c r="D25" s="16"/>
      <c r="E25" s="15"/>
      <c r="F25" s="20"/>
      <c r="G25" s="15"/>
    </row>
    <row r="26" spans="1:7" ht="159.75" customHeight="1" x14ac:dyDescent="0.25">
      <c r="A26" s="15">
        <v>12</v>
      </c>
      <c r="B26" s="43" t="s">
        <v>201</v>
      </c>
      <c r="C26" s="15" t="s">
        <v>4</v>
      </c>
      <c r="D26" s="23">
        <f>'Detailed Measurement'!I264</f>
        <v>12</v>
      </c>
      <c r="E26" s="15">
        <v>0</v>
      </c>
      <c r="F26" s="20">
        <f>PRODUCT(D26:E26)</f>
        <v>0</v>
      </c>
      <c r="G26" s="7"/>
    </row>
    <row r="27" spans="1:7" x14ac:dyDescent="0.25">
      <c r="A27" s="15"/>
      <c r="B27" s="19"/>
      <c r="C27" s="15"/>
      <c r="D27" s="16"/>
      <c r="E27" s="15"/>
      <c r="F27" s="20"/>
      <c r="G27" s="15"/>
    </row>
    <row r="28" spans="1:7" ht="126" x14ac:dyDescent="0.25">
      <c r="A28" s="15">
        <v>13</v>
      </c>
      <c r="B28" s="43" t="s">
        <v>200</v>
      </c>
      <c r="C28" s="7" t="s">
        <v>4</v>
      </c>
      <c r="D28" s="23">
        <f>'Detailed Measurement'!I268</f>
        <v>50</v>
      </c>
      <c r="E28" s="15">
        <v>0</v>
      </c>
      <c r="F28" s="20">
        <f>PRODUCT(D28:E28)</f>
        <v>0</v>
      </c>
      <c r="G28" s="7"/>
    </row>
    <row r="29" spans="1:7" x14ac:dyDescent="0.25">
      <c r="A29" s="15"/>
      <c r="B29" s="19"/>
      <c r="C29" s="15"/>
      <c r="D29" s="16"/>
      <c r="E29" s="15"/>
      <c r="F29" s="20"/>
      <c r="G29" s="15"/>
    </row>
    <row r="30" spans="1:7" ht="126" x14ac:dyDescent="0.25">
      <c r="A30" s="15">
        <v>14</v>
      </c>
      <c r="B30" s="43" t="s">
        <v>199</v>
      </c>
      <c r="C30" s="7" t="s">
        <v>4</v>
      </c>
      <c r="D30" s="23">
        <f>'Detailed Measurement'!I272</f>
        <v>35</v>
      </c>
      <c r="E30" s="15">
        <v>0</v>
      </c>
      <c r="F30" s="20">
        <f>PRODUCT(D30:E30)</f>
        <v>0</v>
      </c>
      <c r="G30" s="7"/>
    </row>
    <row r="31" spans="1:7" x14ac:dyDescent="0.25">
      <c r="A31" s="15"/>
      <c r="B31" s="19"/>
      <c r="C31" s="15"/>
      <c r="D31" s="16"/>
      <c r="E31" s="15"/>
      <c r="F31" s="20"/>
      <c r="G31" s="15"/>
    </row>
    <row r="32" spans="1:7" x14ac:dyDescent="0.25">
      <c r="A32" s="15">
        <v>15</v>
      </c>
      <c r="B32" s="5" t="s">
        <v>145</v>
      </c>
      <c r="C32" s="7" t="s">
        <v>4</v>
      </c>
      <c r="D32" s="23">
        <f>'Detailed Measurement'!I276</f>
        <v>2</v>
      </c>
      <c r="E32" s="15">
        <v>0</v>
      </c>
      <c r="F32" s="20">
        <f>PRODUCT(D32:E32)</f>
        <v>0</v>
      </c>
      <c r="G32" s="7"/>
    </row>
    <row r="33" spans="1:7" x14ac:dyDescent="0.25">
      <c r="A33" s="15"/>
      <c r="B33" s="5"/>
      <c r="C33" s="7"/>
      <c r="D33" s="23"/>
      <c r="E33" s="15"/>
      <c r="F33" s="20"/>
      <c r="G33" s="7"/>
    </row>
    <row r="34" spans="1:7" x14ac:dyDescent="0.25">
      <c r="A34" s="15"/>
      <c r="B34" s="33" t="s">
        <v>232</v>
      </c>
      <c r="C34" s="7"/>
      <c r="D34" s="23"/>
      <c r="E34" s="15"/>
      <c r="F34" s="20"/>
      <c r="G34" s="7"/>
    </row>
    <row r="35" spans="1:7" ht="220.5" x14ac:dyDescent="0.25">
      <c r="A35" s="15">
        <v>16</v>
      </c>
      <c r="B35" s="5" t="s">
        <v>209</v>
      </c>
      <c r="C35" s="7"/>
      <c r="D35" s="23"/>
      <c r="E35" s="15"/>
      <c r="F35" s="20"/>
      <c r="G35" s="7"/>
    </row>
    <row r="36" spans="1:7" x14ac:dyDescent="0.25">
      <c r="A36" s="15"/>
      <c r="B36" s="5" t="s">
        <v>210</v>
      </c>
      <c r="C36" s="7"/>
      <c r="D36" s="23"/>
      <c r="E36" s="15"/>
      <c r="F36" s="20"/>
      <c r="G36" s="7"/>
    </row>
    <row r="37" spans="1:7" x14ac:dyDescent="0.25">
      <c r="A37" s="15"/>
      <c r="B37" s="5" t="s">
        <v>211</v>
      </c>
      <c r="C37" s="7"/>
      <c r="D37" s="23"/>
      <c r="E37" s="15"/>
      <c r="F37" s="20"/>
      <c r="G37" s="7"/>
    </row>
    <row r="38" spans="1:7" x14ac:dyDescent="0.25">
      <c r="A38" s="15"/>
      <c r="B38" s="5" t="s">
        <v>212</v>
      </c>
      <c r="C38" s="7"/>
      <c r="D38" s="23"/>
      <c r="E38" s="15"/>
      <c r="F38" s="20"/>
      <c r="G38" s="7"/>
    </row>
    <row r="39" spans="1:7" x14ac:dyDescent="0.25">
      <c r="A39" s="15"/>
      <c r="B39" s="5" t="s">
        <v>213</v>
      </c>
      <c r="C39" s="7"/>
      <c r="D39" s="23"/>
      <c r="E39" s="15"/>
      <c r="F39" s="20"/>
      <c r="G39" s="7"/>
    </row>
    <row r="40" spans="1:7" x14ac:dyDescent="0.25">
      <c r="A40" s="15">
        <v>16.100000000000001</v>
      </c>
      <c r="B40" s="5" t="s">
        <v>214</v>
      </c>
      <c r="C40" s="7" t="s">
        <v>4</v>
      </c>
      <c r="D40" s="23">
        <v>54</v>
      </c>
      <c r="E40" s="15">
        <v>0</v>
      </c>
      <c r="F40" s="20">
        <f>PRODUCT(D40:E40)</f>
        <v>0</v>
      </c>
      <c r="G40" s="7"/>
    </row>
    <row r="41" spans="1:7" x14ac:dyDescent="0.25">
      <c r="A41" s="15">
        <v>16.2</v>
      </c>
      <c r="B41" s="5" t="s">
        <v>215</v>
      </c>
      <c r="C41" s="7" t="s">
        <v>4</v>
      </c>
      <c r="D41" s="23">
        <v>53</v>
      </c>
      <c r="E41" s="15">
        <v>0</v>
      </c>
      <c r="F41" s="20">
        <f>PRODUCT(D41:E41)</f>
        <v>0</v>
      </c>
      <c r="G41" s="7"/>
    </row>
    <row r="42" spans="1:7" ht="31.5" x14ac:dyDescent="0.25">
      <c r="A42" s="15">
        <v>16.3</v>
      </c>
      <c r="B42" s="5" t="s">
        <v>218</v>
      </c>
      <c r="C42" s="7" t="s">
        <v>4</v>
      </c>
      <c r="D42" s="23">
        <v>5</v>
      </c>
      <c r="E42" s="15">
        <v>0</v>
      </c>
      <c r="F42" s="20">
        <f>PRODUCT(D42:E42)</f>
        <v>0</v>
      </c>
      <c r="G42" s="7"/>
    </row>
    <row r="43" spans="1:7" x14ac:dyDescent="0.25">
      <c r="A43" s="15"/>
      <c r="B43" s="5"/>
      <c r="C43" s="7"/>
      <c r="D43" s="23"/>
      <c r="E43" s="15"/>
      <c r="F43" s="20"/>
      <c r="G43" s="7"/>
    </row>
    <row r="44" spans="1:7" ht="126" x14ac:dyDescent="0.25">
      <c r="A44" s="15">
        <v>17</v>
      </c>
      <c r="B44" s="44" t="s">
        <v>233</v>
      </c>
      <c r="C44" s="7"/>
      <c r="D44" s="23"/>
      <c r="E44" s="15"/>
      <c r="F44" s="20"/>
      <c r="G44" s="7"/>
    </row>
    <row r="45" spans="1:7" ht="31.5" x14ac:dyDescent="0.25">
      <c r="A45" s="15"/>
      <c r="B45" s="83" t="s">
        <v>234</v>
      </c>
      <c r="C45" s="7" t="s">
        <v>4</v>
      </c>
      <c r="D45" s="23"/>
      <c r="E45" s="15"/>
      <c r="F45" s="20"/>
      <c r="G45" s="7"/>
    </row>
    <row r="46" spans="1:7" x14ac:dyDescent="0.25">
      <c r="A46" s="15"/>
      <c r="B46" s="83" t="s">
        <v>235</v>
      </c>
      <c r="C46" s="7" t="s">
        <v>4</v>
      </c>
      <c r="D46" s="23"/>
      <c r="E46" s="15"/>
      <c r="F46" s="20"/>
      <c r="G46" s="7"/>
    </row>
    <row r="47" spans="1:7" x14ac:dyDescent="0.25">
      <c r="A47" s="15">
        <v>17.100000000000001</v>
      </c>
      <c r="B47" s="5" t="s">
        <v>222</v>
      </c>
      <c r="C47" s="7" t="s">
        <v>4</v>
      </c>
      <c r="D47" s="23">
        <v>42</v>
      </c>
      <c r="E47" s="15">
        <v>0</v>
      </c>
      <c r="F47" s="20">
        <f t="shared" ref="F47:F48" si="0">PRODUCT(D47:E47)</f>
        <v>0</v>
      </c>
      <c r="G47" s="7"/>
    </row>
    <row r="48" spans="1:7" x14ac:dyDescent="0.25">
      <c r="A48" s="15">
        <v>17.2</v>
      </c>
      <c r="B48" s="5" t="s">
        <v>236</v>
      </c>
      <c r="C48" s="7" t="s">
        <v>4</v>
      </c>
      <c r="D48" s="23">
        <v>42</v>
      </c>
      <c r="E48" s="15">
        <v>0</v>
      </c>
      <c r="F48" s="20">
        <f t="shared" si="0"/>
        <v>0</v>
      </c>
      <c r="G48" s="7"/>
    </row>
    <row r="49" spans="1:7" x14ac:dyDescent="0.25">
      <c r="A49" s="15"/>
      <c r="B49" s="5"/>
      <c r="C49" s="7"/>
      <c r="D49" s="23"/>
      <c r="E49" s="15"/>
      <c r="F49" s="20"/>
      <c r="G49" s="7"/>
    </row>
    <row r="50" spans="1:7" ht="110.25" x14ac:dyDescent="0.25">
      <c r="A50" s="15">
        <v>18</v>
      </c>
      <c r="B50" s="5" t="s">
        <v>237</v>
      </c>
      <c r="C50" s="7" t="s">
        <v>4</v>
      </c>
      <c r="D50" s="23">
        <v>42</v>
      </c>
      <c r="E50" s="15">
        <v>0</v>
      </c>
      <c r="F50" s="20">
        <f>PRODUCT(D50:E50)</f>
        <v>0</v>
      </c>
      <c r="G50" s="7"/>
    </row>
    <row r="51" spans="1:7" x14ac:dyDescent="0.25">
      <c r="A51" s="15"/>
      <c r="B51" s="5"/>
      <c r="C51" s="7"/>
      <c r="D51" s="23"/>
      <c r="E51" s="15"/>
      <c r="F51" s="20"/>
      <c r="G51" s="7"/>
    </row>
    <row r="52" spans="1:7" ht="94.5" x14ac:dyDescent="0.25">
      <c r="A52" s="15">
        <v>19</v>
      </c>
      <c r="B52" s="5" t="s">
        <v>229</v>
      </c>
      <c r="C52" s="7"/>
      <c r="D52" s="23"/>
      <c r="E52" s="15"/>
      <c r="F52" s="20"/>
      <c r="G52" s="7"/>
    </row>
    <row r="53" spans="1:7" ht="31.5" x14ac:dyDescent="0.25">
      <c r="A53" s="15">
        <v>19.100000000000001</v>
      </c>
      <c r="B53" s="5" t="s">
        <v>230</v>
      </c>
      <c r="C53" s="7" t="s">
        <v>4</v>
      </c>
      <c r="D53" s="23">
        <v>104</v>
      </c>
      <c r="E53" s="15">
        <v>0</v>
      </c>
      <c r="F53" s="20">
        <f t="shared" ref="F53:F55" si="1">PRODUCT(D53:E53)</f>
        <v>0</v>
      </c>
      <c r="G53" s="7"/>
    </row>
    <row r="54" spans="1:7" ht="31.5" x14ac:dyDescent="0.25">
      <c r="A54" s="15">
        <v>19.2</v>
      </c>
      <c r="B54" s="5" t="s">
        <v>231</v>
      </c>
      <c r="C54" s="7" t="s">
        <v>4</v>
      </c>
      <c r="D54" s="23">
        <v>3</v>
      </c>
      <c r="E54" s="15">
        <v>0</v>
      </c>
      <c r="F54" s="20">
        <f t="shared" si="1"/>
        <v>0</v>
      </c>
      <c r="G54" s="7"/>
    </row>
    <row r="55" spans="1:7" ht="63" x14ac:dyDescent="0.25">
      <c r="A55" s="15">
        <v>19.3</v>
      </c>
      <c r="B55" s="5" t="s">
        <v>223</v>
      </c>
      <c r="C55" s="7" t="s">
        <v>4</v>
      </c>
      <c r="D55" s="23">
        <v>20</v>
      </c>
      <c r="E55" s="15">
        <v>0</v>
      </c>
      <c r="F55" s="20">
        <f t="shared" si="1"/>
        <v>0</v>
      </c>
      <c r="G55" s="7"/>
    </row>
    <row r="56" spans="1:7" x14ac:dyDescent="0.25">
      <c r="A56" s="15"/>
      <c r="B56" s="35" t="s">
        <v>113</v>
      </c>
      <c r="C56" s="16" t="s">
        <v>111</v>
      </c>
      <c r="D56" s="16"/>
      <c r="E56" s="15"/>
      <c r="F56" s="23">
        <f>SUM(F3:F55)</f>
        <v>0</v>
      </c>
      <c r="G56" s="15"/>
    </row>
    <row r="57" spans="1:7" x14ac:dyDescent="0.25">
      <c r="A57" s="41"/>
      <c r="B57" s="35" t="s">
        <v>112</v>
      </c>
      <c r="C57" s="16" t="s">
        <v>111</v>
      </c>
      <c r="D57" s="16"/>
      <c r="E57" s="42"/>
      <c r="F57" s="23">
        <f>F56*18%</f>
        <v>0</v>
      </c>
      <c r="G57" s="15"/>
    </row>
    <row r="58" spans="1:7" x14ac:dyDescent="0.25">
      <c r="A58" s="19"/>
      <c r="B58" s="35" t="s">
        <v>104</v>
      </c>
      <c r="C58" s="16" t="s">
        <v>111</v>
      </c>
      <c r="D58" s="82"/>
      <c r="E58" s="19"/>
      <c r="F58" s="23">
        <f>ROUND(F56+F57,0)</f>
        <v>0</v>
      </c>
      <c r="G58" s="19"/>
    </row>
    <row r="59" spans="1:7" x14ac:dyDescent="0.25">
      <c r="A59" s="15"/>
      <c r="B59" s="77" t="s">
        <v>239</v>
      </c>
      <c r="C59" s="79"/>
      <c r="D59" s="74"/>
      <c r="E59" s="74"/>
      <c r="F59" s="74"/>
      <c r="G59" s="75"/>
    </row>
    <row r="60" spans="1:7" x14ac:dyDescent="0.25">
      <c r="C60" s="17"/>
      <c r="D60" s="17"/>
      <c r="E60" s="17"/>
      <c r="F60" s="17"/>
      <c r="G60" s="17"/>
    </row>
    <row r="61" spans="1:7" x14ac:dyDescent="0.25">
      <c r="C61" s="17"/>
      <c r="D61" s="17"/>
      <c r="E61" s="17"/>
      <c r="F61" s="17"/>
      <c r="G61" s="17"/>
    </row>
    <row r="62" spans="1:7" x14ac:dyDescent="0.25">
      <c r="C62" s="17"/>
      <c r="D62" s="17"/>
      <c r="E62" s="17"/>
      <c r="F62" s="17"/>
      <c r="G62" s="17"/>
    </row>
    <row r="63" spans="1:7" x14ac:dyDescent="0.25">
      <c r="C63" s="17"/>
      <c r="D63" s="17"/>
      <c r="E63" s="17"/>
      <c r="F63" s="17"/>
      <c r="G63" s="17"/>
    </row>
    <row r="64" spans="1:7" x14ac:dyDescent="0.25">
      <c r="C64" s="17"/>
      <c r="D64" s="17"/>
      <c r="E64" s="17"/>
      <c r="F64" s="17"/>
      <c r="G64" s="17"/>
    </row>
    <row r="65" spans="3:7" x14ac:dyDescent="0.25">
      <c r="C65" s="17"/>
      <c r="D65" s="17"/>
      <c r="E65" s="17"/>
      <c r="F65" s="17"/>
      <c r="G65" s="17"/>
    </row>
    <row r="66" spans="3:7" x14ac:dyDescent="0.25">
      <c r="C66" s="17"/>
      <c r="D66" s="17"/>
      <c r="E66" s="17"/>
      <c r="F66" s="17"/>
      <c r="G66" s="17"/>
    </row>
    <row r="67" spans="3:7" x14ac:dyDescent="0.25">
      <c r="C67" s="17"/>
      <c r="D67" s="17"/>
      <c r="E67" s="17"/>
      <c r="F67" s="17"/>
      <c r="G67" s="17"/>
    </row>
    <row r="68" spans="3:7" x14ac:dyDescent="0.25">
      <c r="C68" s="17"/>
      <c r="D68" s="17"/>
      <c r="E68" s="17"/>
      <c r="F68" s="17"/>
      <c r="G68" s="17"/>
    </row>
    <row r="69" spans="3:7" x14ac:dyDescent="0.25">
      <c r="C69" s="17"/>
      <c r="D69" s="17"/>
      <c r="E69" s="17"/>
      <c r="F69" s="17"/>
      <c r="G69" s="17"/>
    </row>
    <row r="70" spans="3:7" x14ac:dyDescent="0.25">
      <c r="C70" s="17"/>
      <c r="D70" s="17"/>
      <c r="E70" s="17"/>
      <c r="F70" s="17"/>
      <c r="G70" s="17"/>
    </row>
    <row r="71" spans="3:7" x14ac:dyDescent="0.25">
      <c r="C71" s="17"/>
      <c r="D71" s="17"/>
      <c r="E71" s="17"/>
      <c r="F71" s="17"/>
      <c r="G71" s="17"/>
    </row>
    <row r="72" spans="3:7" x14ac:dyDescent="0.25">
      <c r="C72" s="17"/>
      <c r="D72" s="17"/>
      <c r="E72" s="17"/>
      <c r="F72" s="17"/>
      <c r="G72" s="17"/>
    </row>
    <row r="73" spans="3:7" x14ac:dyDescent="0.25">
      <c r="C73" s="17"/>
      <c r="D73" s="17"/>
      <c r="E73" s="17"/>
      <c r="F73" s="17"/>
      <c r="G73" s="17"/>
    </row>
    <row r="74" spans="3:7" x14ac:dyDescent="0.25">
      <c r="C74" s="17"/>
      <c r="D74" s="17"/>
      <c r="E74" s="17"/>
      <c r="F74" s="17"/>
      <c r="G74" s="17"/>
    </row>
    <row r="75" spans="3:7" x14ac:dyDescent="0.25">
      <c r="C75" s="17"/>
      <c r="D75" s="17"/>
      <c r="E75" s="17"/>
      <c r="F75" s="17"/>
      <c r="G75" s="17"/>
    </row>
    <row r="76" spans="3:7" x14ac:dyDescent="0.25">
      <c r="C76" s="17"/>
      <c r="D76" s="17"/>
      <c r="E76" s="17"/>
      <c r="F76" s="17"/>
      <c r="G76" s="17"/>
    </row>
    <row r="77" spans="3:7" x14ac:dyDescent="0.25">
      <c r="C77" s="17"/>
      <c r="D77" s="17"/>
      <c r="E77" s="17"/>
      <c r="F77" s="17"/>
      <c r="G77" s="17"/>
    </row>
    <row r="78" spans="3:7" x14ac:dyDescent="0.25">
      <c r="C78" s="17"/>
      <c r="D78" s="17"/>
      <c r="E78" s="17"/>
      <c r="F78" s="17"/>
      <c r="G78" s="17"/>
    </row>
    <row r="79" spans="3:7" x14ac:dyDescent="0.25">
      <c r="C79" s="17"/>
      <c r="D79" s="17"/>
      <c r="E79" s="17"/>
      <c r="F79" s="17"/>
      <c r="G79" s="17"/>
    </row>
    <row r="80" spans="3:7" x14ac:dyDescent="0.25">
      <c r="C80" s="17"/>
      <c r="D80" s="17"/>
      <c r="E80" s="17"/>
      <c r="F80" s="17"/>
      <c r="G80" s="17"/>
    </row>
    <row r="81" spans="3:7" x14ac:dyDescent="0.25">
      <c r="C81" s="17"/>
      <c r="D81" s="17"/>
      <c r="E81" s="17"/>
      <c r="F81" s="17"/>
      <c r="G81" s="17"/>
    </row>
    <row r="82" spans="3:7" x14ac:dyDescent="0.25">
      <c r="C82" s="17"/>
      <c r="D82" s="17"/>
      <c r="E82" s="17"/>
      <c r="F82" s="17"/>
      <c r="G82" s="17"/>
    </row>
    <row r="83" spans="3:7" x14ac:dyDescent="0.25">
      <c r="C83" s="17"/>
      <c r="D83" s="17"/>
      <c r="E83" s="17"/>
      <c r="F83" s="17"/>
      <c r="G83" s="17"/>
    </row>
    <row r="84" spans="3:7" x14ac:dyDescent="0.25">
      <c r="C84" s="17"/>
      <c r="D84" s="17"/>
      <c r="E84" s="17"/>
      <c r="F84" s="17"/>
      <c r="G84" s="17"/>
    </row>
    <row r="85" spans="3:7" x14ac:dyDescent="0.25">
      <c r="C85" s="17"/>
      <c r="D85" s="17"/>
      <c r="E85" s="17"/>
      <c r="F85" s="17"/>
      <c r="G85" s="17"/>
    </row>
    <row r="86" spans="3:7" x14ac:dyDescent="0.25">
      <c r="C86" s="17"/>
      <c r="D86" s="17"/>
      <c r="E86" s="17"/>
      <c r="F86" s="17"/>
      <c r="G86" s="17"/>
    </row>
    <row r="87" spans="3:7" x14ac:dyDescent="0.25">
      <c r="C87" s="17"/>
      <c r="D87" s="17"/>
      <c r="E87" s="17"/>
      <c r="F87" s="17"/>
      <c r="G87" s="17"/>
    </row>
    <row r="88" spans="3:7" x14ac:dyDescent="0.25">
      <c r="C88" s="17"/>
      <c r="D88" s="17"/>
      <c r="E88" s="17"/>
      <c r="F88" s="17"/>
      <c r="G88" s="17"/>
    </row>
    <row r="89" spans="3:7" x14ac:dyDescent="0.25">
      <c r="C89" s="17"/>
      <c r="D89" s="17"/>
      <c r="E89" s="17"/>
      <c r="F89" s="17"/>
      <c r="G89" s="17"/>
    </row>
    <row r="90" spans="3:7" x14ac:dyDescent="0.25">
      <c r="C90" s="17"/>
      <c r="D90" s="17"/>
      <c r="E90" s="17"/>
      <c r="F90" s="17"/>
      <c r="G90" s="17"/>
    </row>
    <row r="91" spans="3:7" x14ac:dyDescent="0.25">
      <c r="C91" s="17"/>
      <c r="D91" s="17"/>
      <c r="E91" s="17"/>
      <c r="F91" s="17"/>
      <c r="G91" s="17"/>
    </row>
    <row r="92" spans="3:7" x14ac:dyDescent="0.25">
      <c r="C92" s="17"/>
      <c r="D92" s="17"/>
      <c r="E92" s="17"/>
      <c r="F92" s="17"/>
      <c r="G92" s="17"/>
    </row>
    <row r="93" spans="3:7" x14ac:dyDescent="0.25">
      <c r="C93" s="17"/>
      <c r="D93" s="17"/>
      <c r="E93" s="17"/>
      <c r="F93" s="17"/>
      <c r="G93" s="17"/>
    </row>
    <row r="94" spans="3:7" x14ac:dyDescent="0.25">
      <c r="C94" s="17"/>
      <c r="D94" s="17"/>
      <c r="E94" s="17"/>
      <c r="F94" s="17"/>
      <c r="G94" s="17"/>
    </row>
    <row r="95" spans="3:7" x14ac:dyDescent="0.25">
      <c r="C95" s="17"/>
      <c r="D95" s="17"/>
      <c r="E95" s="17"/>
      <c r="F95" s="17"/>
      <c r="G95" s="17"/>
    </row>
    <row r="96" spans="3:7" x14ac:dyDescent="0.25">
      <c r="C96" s="17"/>
      <c r="D96" s="17"/>
      <c r="E96" s="17"/>
      <c r="F96" s="17"/>
      <c r="G96" s="17"/>
    </row>
    <row r="97" spans="3:7" x14ac:dyDescent="0.25">
      <c r="C97" s="17"/>
      <c r="D97" s="17"/>
      <c r="E97" s="17"/>
      <c r="F97" s="17"/>
      <c r="G97" s="17"/>
    </row>
    <row r="98" spans="3:7" x14ac:dyDescent="0.25">
      <c r="C98" s="17"/>
      <c r="D98" s="17"/>
      <c r="E98" s="17"/>
      <c r="F98" s="17"/>
      <c r="G98" s="17"/>
    </row>
    <row r="99" spans="3:7" x14ac:dyDescent="0.25">
      <c r="C99" s="17"/>
      <c r="D99" s="17"/>
      <c r="E99" s="17"/>
      <c r="F99" s="17"/>
      <c r="G99" s="17"/>
    </row>
    <row r="100" spans="3:7" x14ac:dyDescent="0.25">
      <c r="C100" s="17"/>
      <c r="D100" s="17"/>
      <c r="E100" s="17"/>
      <c r="F100" s="17"/>
      <c r="G100" s="17"/>
    </row>
    <row r="101" spans="3:7" x14ac:dyDescent="0.25">
      <c r="C101" s="17"/>
      <c r="D101" s="17"/>
      <c r="E101" s="17"/>
      <c r="F101" s="17"/>
      <c r="G101" s="17"/>
    </row>
    <row r="102" spans="3:7" x14ac:dyDescent="0.25">
      <c r="C102" s="17"/>
      <c r="D102" s="17"/>
      <c r="E102" s="17"/>
      <c r="F102" s="17"/>
      <c r="G102" s="17"/>
    </row>
    <row r="103" spans="3:7" x14ac:dyDescent="0.25">
      <c r="C103" s="17"/>
      <c r="D103" s="17"/>
      <c r="E103" s="17"/>
      <c r="F103" s="17"/>
      <c r="G103" s="17"/>
    </row>
    <row r="104" spans="3:7" x14ac:dyDescent="0.25">
      <c r="C104" s="17"/>
      <c r="D104" s="17"/>
      <c r="E104" s="17"/>
      <c r="F104" s="17"/>
      <c r="G104" s="17"/>
    </row>
    <row r="105" spans="3:7" x14ac:dyDescent="0.25">
      <c r="C105" s="17"/>
      <c r="D105" s="17"/>
      <c r="E105" s="17"/>
      <c r="F105" s="17"/>
      <c r="G105" s="17"/>
    </row>
    <row r="106" spans="3:7" x14ac:dyDescent="0.25">
      <c r="C106" s="17"/>
      <c r="D106" s="17"/>
      <c r="E106" s="17"/>
      <c r="F106" s="17"/>
      <c r="G106" s="17"/>
    </row>
    <row r="107" spans="3:7" x14ac:dyDescent="0.25">
      <c r="C107" s="17"/>
      <c r="D107" s="17"/>
      <c r="E107" s="17"/>
      <c r="F107" s="17"/>
      <c r="G107" s="17"/>
    </row>
    <row r="108" spans="3:7" x14ac:dyDescent="0.25">
      <c r="C108" s="17"/>
      <c r="D108" s="17"/>
      <c r="E108" s="17"/>
      <c r="F108" s="17"/>
      <c r="G108" s="17"/>
    </row>
    <row r="109" spans="3:7" x14ac:dyDescent="0.25">
      <c r="C109" s="17"/>
      <c r="D109" s="17"/>
      <c r="E109" s="17"/>
      <c r="F109" s="17"/>
      <c r="G109" s="17"/>
    </row>
    <row r="110" spans="3:7" x14ac:dyDescent="0.25">
      <c r="C110" s="17"/>
      <c r="D110" s="17"/>
      <c r="E110" s="17"/>
      <c r="F110" s="17"/>
      <c r="G110" s="17"/>
    </row>
    <row r="111" spans="3:7" x14ac:dyDescent="0.25">
      <c r="C111" s="17"/>
      <c r="D111" s="17"/>
      <c r="E111" s="17"/>
      <c r="F111" s="17"/>
      <c r="G111" s="17"/>
    </row>
    <row r="112" spans="3:7" x14ac:dyDescent="0.25">
      <c r="C112" s="17"/>
      <c r="D112" s="17"/>
      <c r="E112" s="17"/>
      <c r="F112" s="17"/>
      <c r="G112" s="17"/>
    </row>
    <row r="113" spans="3:7" x14ac:dyDescent="0.25">
      <c r="C113" s="17"/>
      <c r="D113" s="17"/>
      <c r="E113" s="17"/>
      <c r="F113" s="17"/>
      <c r="G113" s="17"/>
    </row>
    <row r="114" spans="3:7" x14ac:dyDescent="0.25">
      <c r="C114" s="17"/>
      <c r="D114" s="17"/>
      <c r="E114" s="17"/>
      <c r="F114" s="17"/>
      <c r="G114" s="17"/>
    </row>
    <row r="115" spans="3:7" x14ac:dyDescent="0.25">
      <c r="C115" s="17"/>
      <c r="D115" s="17"/>
      <c r="E115" s="17"/>
      <c r="F115" s="17"/>
      <c r="G115" s="17"/>
    </row>
    <row r="116" spans="3:7" x14ac:dyDescent="0.25">
      <c r="C116" s="17"/>
      <c r="D116" s="17"/>
      <c r="E116" s="17"/>
      <c r="F116" s="17"/>
      <c r="G116" s="17"/>
    </row>
    <row r="117" spans="3:7" x14ac:dyDescent="0.25">
      <c r="C117" s="17"/>
      <c r="D117" s="17"/>
      <c r="E117" s="17"/>
      <c r="F117" s="17"/>
      <c r="G117" s="17"/>
    </row>
  </sheetData>
  <mergeCells count="1">
    <mergeCell ref="A1:G1"/>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&amp;C
&amp;G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FAF969D2-29B5-48B2-9511-0DAA48557433}">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Abstract (3)</vt:lpstr>
      <vt:lpstr>Abstract (2)</vt:lpstr>
      <vt:lpstr>Abstract</vt:lpstr>
      <vt:lpstr>NON DSR ITEMS (3)</vt:lpstr>
      <vt:lpstr>DSR ITEMS</vt:lpstr>
      <vt:lpstr>NON DSR ITEMS (2)</vt:lpstr>
      <vt:lpstr>NON DSR ITEMS (5)</vt:lpstr>
      <vt:lpstr>NON DSR ITEMS (4)</vt:lpstr>
      <vt:lpstr>NON DSR ITEMS</vt:lpstr>
      <vt:lpstr>Detailed Measurement (3)</vt:lpstr>
      <vt:lpstr>Detailed Measurement</vt:lpstr>
      <vt:lpstr>RateAnalysis (2)</vt:lpstr>
      <vt:lpstr>RateAnalysis</vt:lpstr>
      <vt:lpstr>Detailed Measurement (2)</vt:lpstr>
      <vt:lpstr>Abstract!Print_Area</vt:lpstr>
      <vt:lpstr>'Detailed Measurement'!Print_Area</vt:lpstr>
      <vt:lpstr>'DSR ITEMS'!Print_Area</vt:lpstr>
      <vt:lpstr>'NON DSR ITEMS (2)'!Print_Area</vt:lpstr>
      <vt:lpstr>'NON DSR ITEMS (3)'!Print_Area</vt:lpstr>
      <vt:lpstr>'NON DSR ITEMS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Swathi</dc:creator>
  <cp:lastModifiedBy>K R Pai</cp:lastModifiedBy>
  <cp:lastPrinted>2022-07-19T12:28:26Z</cp:lastPrinted>
  <dcterms:created xsi:type="dcterms:W3CDTF">2022-05-19T04:17:14Z</dcterms:created>
  <dcterms:modified xsi:type="dcterms:W3CDTF">2022-07-29T11:01:42Z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{FAF969D2-29B5-48B2-9511-0DAA48557433}</vt:lpwstr>
  </property>
</Properties>
</file>